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240" windowHeight="12270" activeTab="1"/>
  </bookViews>
  <sheets>
    <sheet name="2013" sheetId="1" r:id="rId1"/>
    <sheet name="201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<sst xmlns="http://schemas.openxmlformats.org/spreadsheetml/2006/main" count="162" uniqueCount="25">
  <si>
    <t>Income</t>
  </si>
  <si>
    <t>Member Contributions</t>
  </si>
  <si>
    <t>Miscellaneous</t>
  </si>
  <si>
    <t>Total</t>
  </si>
  <si>
    <t>Interest</t>
  </si>
  <si>
    <t>Expenses</t>
  </si>
  <si>
    <t>Account Balance</t>
  </si>
  <si>
    <t>Beginning Balance</t>
  </si>
  <si>
    <t>Ending Balance</t>
  </si>
  <si>
    <t>SRRTTF - ACE Financial Statement</t>
  </si>
  <si>
    <t>Consultant Fees</t>
  </si>
  <si>
    <t>Technical Conferences</t>
  </si>
  <si>
    <t>Administrative Fees</t>
  </si>
  <si>
    <t>Period: Calendar Year 2013 - 3rd Quarter</t>
  </si>
  <si>
    <t>Period: Calendar Year 2013 - 4th Quarter</t>
  </si>
  <si>
    <t>Period: Calendar Year 2013 -1st Quarter</t>
  </si>
  <si>
    <t>Period: Calendar Year 2013 -2nd Quarter</t>
  </si>
  <si>
    <t>Period: Calendar Year 2013</t>
  </si>
  <si>
    <t>These Financial Statements are unaudited.</t>
  </si>
  <si>
    <t>Period: Calendar Year 2014 -1st Quarter</t>
  </si>
  <si>
    <t>Period: Calendar Year 2014 -2nd Quarter</t>
  </si>
  <si>
    <t>Period: Calendar Year 2014 - 3rd Quarter</t>
  </si>
  <si>
    <t>Period: Calendar Year 2014 - 4th Quarter</t>
  </si>
  <si>
    <t>Period: Calendar Year 2014</t>
  </si>
  <si>
    <t>Ecology Contributions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</si>
</sst>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_);_(@_)"/>
    <numFmt numFmtId="166" formatCode="_(&quot;$&quot;* #,##0.00_);_(&quot;$&quot;* \(#,##0.00\);_(&quot;$&quot;* &quot;-&quot;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42" fontId="0" fillId="0" borderId="0" xfId="0" applyNumberForma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zoomScalePageLayoutView="0" workbookViewId="0" topLeftCell="A1">
      <selection activeCell="Z9" sqref="Z9"/>
    </sheetView>
  </sheetViews>
  <sheetFormatPr defaultColWidth="9.140625" defaultRowHeight="12.75"/>
  <cols>
    <col min="1" max="1" width="4.28125" style="0" customWidth="1"/>
    <col min="2" max="4" width="9.140625" style="0" customWidth="1"/>
    <col min="5" max="5" width="12.8515625" style="0" customWidth="1"/>
    <col min="6" max="6" width="9.140625" style="0" customWidth="1"/>
    <col min="7" max="7" width="4.28125" style="0" customWidth="1"/>
    <col min="8" max="8" width="9.140625" style="0" customWidth="1"/>
    <col min="11" max="11" width="12.8515625" style="0" customWidth="1"/>
    <col min="13" max="13" width="4.28125" style="0" customWidth="1"/>
    <col min="16" max="16" width="9.140625" style="0" customWidth="1"/>
    <col min="17" max="17" width="12.8515625" style="0" customWidth="1"/>
    <col min="19" max="19" width="4.28125" style="0" customWidth="1"/>
    <col min="23" max="23" width="12.8515625" style="0" customWidth="1"/>
    <col min="25" max="25" width="4.28125" style="0" customWidth="1"/>
    <col min="29" max="29" width="12.8515625" style="0" customWidth="1"/>
  </cols>
  <sheetData>
    <row r="1" spans="1:25" ht="18">
      <c r="A1" s="2" t="s">
        <v>9</v>
      </c>
      <c r="G1" s="2" t="s">
        <v>9</v>
      </c>
      <c r="M1" s="2" t="s">
        <v>9</v>
      </c>
      <c r="S1" s="2" t="s">
        <v>9</v>
      </c>
      <c r="Y1" s="2" t="s">
        <v>9</v>
      </c>
    </row>
    <row r="3" spans="1:25" ht="12.75">
      <c r="A3" s="1" t="s">
        <v>15</v>
      </c>
      <c r="G3" s="1" t="s">
        <v>16</v>
      </c>
      <c r="M3" s="1" t="s">
        <v>13</v>
      </c>
      <c r="S3" s="1" t="s">
        <v>14</v>
      </c>
      <c r="Y3" s="1" t="s">
        <v>17</v>
      </c>
    </row>
    <row r="6" spans="1:25" ht="12.75">
      <c r="A6" s="1" t="s">
        <v>0</v>
      </c>
      <c r="G6" s="1" t="s">
        <v>0</v>
      </c>
      <c r="M6" s="1" t="s">
        <v>0</v>
      </c>
      <c r="S6" s="1" t="s">
        <v>0</v>
      </c>
      <c r="Y6" s="1" t="s">
        <v>0</v>
      </c>
    </row>
    <row r="8" spans="2:29" ht="12.75">
      <c r="B8" t="s">
        <v>1</v>
      </c>
      <c r="E8" s="8">
        <f>3856+1542+3342</f>
        <v>8740</v>
      </c>
      <c r="H8" t="s">
        <v>1</v>
      </c>
      <c r="K8" s="8">
        <f>1093+11697+4627+8869</f>
        <v>26286</v>
      </c>
      <c r="L8" s="4"/>
      <c r="N8" t="s">
        <v>1</v>
      </c>
      <c r="Q8" s="8">
        <v>39974</v>
      </c>
      <c r="T8" t="s">
        <v>1</v>
      </c>
      <c r="W8" s="8">
        <f>112191+1751+13997+6070</f>
        <v>134009</v>
      </c>
      <c r="Z8" t="s">
        <v>1</v>
      </c>
      <c r="AC8" s="8">
        <f>+E8+K8+Q8+W8</f>
        <v>209009</v>
      </c>
    </row>
    <row r="9" spans="2:29" ht="12.75">
      <c r="B9" t="s">
        <v>24</v>
      </c>
      <c r="E9" s="8">
        <v>0</v>
      </c>
      <c r="H9" t="s">
        <v>24</v>
      </c>
      <c r="K9" s="8">
        <v>0</v>
      </c>
      <c r="L9" s="4"/>
      <c r="N9" t="s">
        <v>24</v>
      </c>
      <c r="Q9" s="8">
        <v>35000</v>
      </c>
      <c r="T9" t="s">
        <v>24</v>
      </c>
      <c r="W9" s="8">
        <v>0</v>
      </c>
      <c r="Z9" t="s">
        <v>24</v>
      </c>
      <c r="AC9" s="8">
        <f>+E9+K9+Q9+W9</f>
        <v>35000</v>
      </c>
    </row>
    <row r="10" spans="2:29" ht="12.75">
      <c r="B10" t="s">
        <v>2</v>
      </c>
      <c r="E10" s="8"/>
      <c r="H10" t="s">
        <v>2</v>
      </c>
      <c r="K10" s="8">
        <v>4092.46</v>
      </c>
      <c r="L10" s="4"/>
      <c r="N10" t="s">
        <v>2</v>
      </c>
      <c r="Q10" s="8">
        <v>0</v>
      </c>
      <c r="T10" t="s">
        <v>2</v>
      </c>
      <c r="W10" s="8">
        <v>0</v>
      </c>
      <c r="Z10" t="s">
        <v>2</v>
      </c>
      <c r="AC10" s="8">
        <f>+E10+K10+Q10+W10</f>
        <v>4092.46</v>
      </c>
    </row>
    <row r="11" spans="2:29" ht="12.75">
      <c r="B11" t="s">
        <v>4</v>
      </c>
      <c r="E11" s="8">
        <v>0</v>
      </c>
      <c r="H11" t="s">
        <v>4</v>
      </c>
      <c r="K11" s="8">
        <f>0.46</f>
        <v>0.46</v>
      </c>
      <c r="L11" s="4"/>
      <c r="N11" t="s">
        <v>4</v>
      </c>
      <c r="Q11" s="8">
        <f>0.37+0.37+0.36</f>
        <v>1.1</v>
      </c>
      <c r="T11" t="s">
        <v>4</v>
      </c>
      <c r="W11" s="8">
        <f>0.37+0.36+0.12</f>
        <v>0.85</v>
      </c>
      <c r="Z11" t="s">
        <v>4</v>
      </c>
      <c r="AC11" s="8">
        <f>+E11+K11+Q11+W11</f>
        <v>2.41</v>
      </c>
    </row>
    <row r="12" spans="5:29" ht="12.75">
      <c r="E12" s="8"/>
      <c r="K12" s="8"/>
      <c r="L12" s="4"/>
      <c r="Q12" s="8"/>
      <c r="W12" s="8"/>
      <c r="AC12" s="8"/>
    </row>
    <row r="13" spans="2:29" ht="12.75">
      <c r="B13" t="s">
        <v>3</v>
      </c>
      <c r="E13" s="8">
        <f>SUM(E8:E12)</f>
        <v>8740</v>
      </c>
      <c r="H13" t="s">
        <v>3</v>
      </c>
      <c r="K13" s="8">
        <f>SUM(K8:K12)</f>
        <v>30378.92</v>
      </c>
      <c r="L13" s="4"/>
      <c r="N13" t="s">
        <v>3</v>
      </c>
      <c r="Q13" s="8">
        <f>SUM(Q8:Q12)</f>
        <v>74975.1</v>
      </c>
      <c r="T13" t="s">
        <v>3</v>
      </c>
      <c r="W13" s="8">
        <f>SUM(W8:W12)</f>
        <v>134009.85</v>
      </c>
      <c r="Z13" t="s">
        <v>3</v>
      </c>
      <c r="AC13" s="8">
        <f>SUM(AC8:AC12)</f>
        <v>248103.87</v>
      </c>
    </row>
    <row r="14" spans="5:29" ht="12.75">
      <c r="E14" s="8"/>
      <c r="K14" s="8"/>
      <c r="L14" s="3"/>
      <c r="Q14" s="8"/>
      <c r="W14" s="8"/>
      <c r="AC14" s="8"/>
    </row>
    <row r="15" spans="5:29" ht="12.75">
      <c r="E15" s="7"/>
      <c r="K15" s="7"/>
      <c r="Q15" s="7"/>
      <c r="W15" s="7"/>
      <c r="AC15" s="7"/>
    </row>
    <row r="16" spans="1:29" ht="12.75">
      <c r="A16" s="1" t="s">
        <v>5</v>
      </c>
      <c r="E16" s="7"/>
      <c r="G16" s="1" t="s">
        <v>5</v>
      </c>
      <c r="K16" s="7"/>
      <c r="M16" s="1" t="s">
        <v>5</v>
      </c>
      <c r="Q16" s="7"/>
      <c r="S16" s="1" t="s">
        <v>5</v>
      </c>
      <c r="W16" s="7"/>
      <c r="Y16" s="1" t="s">
        <v>5</v>
      </c>
      <c r="AC16" s="7"/>
    </row>
    <row r="17" spans="5:29" ht="12.75">
      <c r="E17" s="7"/>
      <c r="K17" s="7"/>
      <c r="Q17" s="7"/>
      <c r="W17" s="7"/>
      <c r="AC17" s="7"/>
    </row>
    <row r="18" spans="2:29" ht="12.75">
      <c r="B18" s="6" t="s">
        <v>10</v>
      </c>
      <c r="E18" s="7">
        <v>0</v>
      </c>
      <c r="H18" s="6" t="s">
        <v>10</v>
      </c>
      <c r="K18" s="7">
        <f>4631.5+13986.92</f>
        <v>18618.42</v>
      </c>
      <c r="L18" s="5"/>
      <c r="N18" s="6" t="s">
        <v>10</v>
      </c>
      <c r="Q18" s="7">
        <f>11825.5+9132.17+28632</f>
        <v>49589.67</v>
      </c>
      <c r="T18" s="6" t="s">
        <v>10</v>
      </c>
      <c r="W18" s="7">
        <f>12585+14334.66+6163.15+20550</f>
        <v>53632.81</v>
      </c>
      <c r="Z18" s="6" t="s">
        <v>10</v>
      </c>
      <c r="AC18" s="8">
        <f>+E18+K18+Q18+W18</f>
        <v>121840.9</v>
      </c>
    </row>
    <row r="19" spans="2:29" ht="12.75">
      <c r="B19" s="6" t="s">
        <v>11</v>
      </c>
      <c r="E19" s="7">
        <v>0</v>
      </c>
      <c r="H19" s="6" t="s">
        <v>11</v>
      </c>
      <c r="K19" s="7">
        <f>550</f>
        <v>550</v>
      </c>
      <c r="L19" s="5"/>
      <c r="N19" s="6" t="s">
        <v>11</v>
      </c>
      <c r="Q19" s="7">
        <v>0</v>
      </c>
      <c r="T19" s="6" t="s">
        <v>11</v>
      </c>
      <c r="W19" s="7">
        <f>1118.28+390.68+2724.03+93.5</f>
        <v>4326.49</v>
      </c>
      <c r="Z19" s="6" t="s">
        <v>11</v>
      </c>
      <c r="AC19" s="8">
        <f>+E19+K19+Q19+W19</f>
        <v>4876.49</v>
      </c>
    </row>
    <row r="20" spans="2:29" ht="12.75">
      <c r="B20" s="6" t="s">
        <v>12</v>
      </c>
      <c r="E20" s="7">
        <v>20</v>
      </c>
      <c r="H20" s="6" t="s">
        <v>12</v>
      </c>
      <c r="K20" s="7">
        <v>0</v>
      </c>
      <c r="L20" s="5"/>
      <c r="N20" s="6" t="s">
        <v>12</v>
      </c>
      <c r="Q20" s="7">
        <v>0</v>
      </c>
      <c r="T20" s="6" t="s">
        <v>12</v>
      </c>
      <c r="W20" s="7">
        <f>862+62.45+95+10</f>
        <v>1029.45</v>
      </c>
      <c r="Z20" s="6" t="s">
        <v>12</v>
      </c>
      <c r="AC20" s="8">
        <f>+E20+K20+Q20+W20</f>
        <v>1049.45</v>
      </c>
    </row>
    <row r="21" spans="5:29" ht="12.75">
      <c r="E21" s="7"/>
      <c r="K21" s="7"/>
      <c r="L21" s="5"/>
      <c r="Q21" s="7"/>
      <c r="W21" s="7"/>
      <c r="AC21" s="7"/>
    </row>
    <row r="22" spans="2:29" ht="12.75">
      <c r="B22" t="s">
        <v>3</v>
      </c>
      <c r="E22" s="7">
        <f>SUM(E18:E21)</f>
        <v>20</v>
      </c>
      <c r="H22" t="s">
        <v>3</v>
      </c>
      <c r="K22" s="7">
        <f>SUM(K18:K21)</f>
        <v>19168.42</v>
      </c>
      <c r="L22" s="5"/>
      <c r="N22" t="s">
        <v>3</v>
      </c>
      <c r="Q22" s="7">
        <f>SUM(Q18:Q21)</f>
        <v>49589.67</v>
      </c>
      <c r="T22" t="s">
        <v>3</v>
      </c>
      <c r="W22" s="7">
        <f>SUM(W18:W21)</f>
        <v>58988.74999999999</v>
      </c>
      <c r="Z22" t="s">
        <v>3</v>
      </c>
      <c r="AC22" s="7">
        <f>SUM(AC18:AC21)</f>
        <v>127766.84</v>
      </c>
    </row>
    <row r="23" spans="5:29" ht="12.75">
      <c r="E23" s="7"/>
      <c r="K23" s="7"/>
      <c r="Q23" s="7"/>
      <c r="W23" s="7"/>
      <c r="AC23" s="7"/>
    </row>
    <row r="24" spans="5:29" ht="12.75">
      <c r="E24" s="7"/>
      <c r="K24" s="7"/>
      <c r="Q24" s="7"/>
      <c r="W24" s="7"/>
      <c r="AC24" s="7"/>
    </row>
    <row r="25" spans="1:29" ht="12.75">
      <c r="A25" s="1" t="s">
        <v>6</v>
      </c>
      <c r="E25" s="7"/>
      <c r="G25" s="1" t="s">
        <v>6</v>
      </c>
      <c r="K25" s="7"/>
      <c r="M25" s="1" t="s">
        <v>6</v>
      </c>
      <c r="Q25" s="7"/>
      <c r="S25" s="1" t="s">
        <v>6</v>
      </c>
      <c r="W25" s="7"/>
      <c r="Y25" s="1" t="s">
        <v>6</v>
      </c>
      <c r="AC25" s="7"/>
    </row>
    <row r="26" spans="5:29" ht="12.75">
      <c r="E26" s="7"/>
      <c r="K26" s="7"/>
      <c r="Q26" s="7"/>
      <c r="W26" s="7"/>
      <c r="AC26" s="7"/>
    </row>
    <row r="27" spans="2:29" ht="12.75">
      <c r="B27" t="s">
        <v>7</v>
      </c>
      <c r="E27" s="7">
        <v>0</v>
      </c>
      <c r="H27" t="s">
        <v>7</v>
      </c>
      <c r="K27" s="7">
        <f>+E28</f>
        <v>8720</v>
      </c>
      <c r="L27" s="5"/>
      <c r="N27" t="s">
        <v>7</v>
      </c>
      <c r="Q27" s="7">
        <f>+K28</f>
        <v>19930.5</v>
      </c>
      <c r="T27" t="s">
        <v>7</v>
      </c>
      <c r="W27" s="7">
        <f>+Q28</f>
        <v>45315.93000000001</v>
      </c>
      <c r="Z27" t="s">
        <v>7</v>
      </c>
      <c r="AC27" s="7">
        <f>+E27</f>
        <v>0</v>
      </c>
    </row>
    <row r="28" spans="2:29" ht="12.75">
      <c r="B28" t="s">
        <v>8</v>
      </c>
      <c r="E28" s="7">
        <f>+E27+E13-E22</f>
        <v>8720</v>
      </c>
      <c r="H28" t="s">
        <v>8</v>
      </c>
      <c r="K28" s="7">
        <f>+K27+K13-K22</f>
        <v>19930.5</v>
      </c>
      <c r="L28" s="5"/>
      <c r="N28" t="s">
        <v>8</v>
      </c>
      <c r="Q28" s="7">
        <f>+Q27+Q13-Q22</f>
        <v>45315.93000000001</v>
      </c>
      <c r="T28" t="s">
        <v>8</v>
      </c>
      <c r="W28" s="7">
        <f>+W27+W13-W22</f>
        <v>120337.03000000003</v>
      </c>
      <c r="Z28" t="s">
        <v>8</v>
      </c>
      <c r="AC28" s="7">
        <f>+AC27+AC13-AC22</f>
        <v>120337.03</v>
      </c>
    </row>
    <row r="31" ht="12.75">
      <c r="A31" s="1" t="s">
        <v>18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17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zoomScalePageLayoutView="0" workbookViewId="0" topLeftCell="A1">
      <selection activeCell="Z9" sqref="Z9"/>
    </sheetView>
  </sheetViews>
  <sheetFormatPr defaultColWidth="9.140625" defaultRowHeight="12.75"/>
  <cols>
    <col min="1" max="1" width="4.421875" style="0" customWidth="1"/>
    <col min="2" max="4" width="9.28125" style="0" customWidth="1"/>
    <col min="5" max="5" width="12.8515625" style="0" customWidth="1"/>
    <col min="6" max="6" width="9.28125" style="0" customWidth="1"/>
    <col min="7" max="7" width="4.28125" style="0" customWidth="1"/>
    <col min="8" max="10" width="9.28125" style="0" customWidth="1"/>
    <col min="11" max="11" width="12.8515625" style="0" customWidth="1"/>
    <col min="12" max="12" width="9.28125" style="0" customWidth="1"/>
    <col min="13" max="13" width="4.28125" style="0" customWidth="1"/>
    <col min="14" max="16" width="9.28125" style="0" customWidth="1"/>
    <col min="17" max="17" width="12.8515625" style="0" customWidth="1"/>
    <col min="18" max="18" width="9.28125" style="0" customWidth="1"/>
    <col min="19" max="19" width="4.28125" style="0" customWidth="1"/>
    <col min="20" max="22" width="9.28125" style="0" customWidth="1"/>
    <col min="23" max="23" width="12.8515625" style="0" customWidth="1"/>
    <col min="24" max="24" width="9.28125" style="0" customWidth="1"/>
    <col min="25" max="25" width="4.28125" style="0" customWidth="1"/>
    <col min="26" max="28" width="9.28125" style="0" customWidth="1"/>
    <col min="29" max="29" width="12.8515625" style="0" customWidth="1"/>
  </cols>
  <sheetData>
    <row r="1" spans="1:25" ht="18">
      <c r="A1" s="2" t="s">
        <v>9</v>
      </c>
      <c r="G1" s="2" t="s">
        <v>9</v>
      </c>
      <c r="M1" s="2" t="s">
        <v>9</v>
      </c>
      <c r="S1" s="2" t="s">
        <v>9</v>
      </c>
      <c r="Y1" s="2" t="s">
        <v>9</v>
      </c>
    </row>
    <row r="3" spans="1:25" ht="12.75">
      <c r="A3" s="1" t="s">
        <v>19</v>
      </c>
      <c r="G3" s="1" t="s">
        <v>20</v>
      </c>
      <c r="M3" s="1" t="s">
        <v>21</v>
      </c>
      <c r="S3" s="1" t="s">
        <v>22</v>
      </c>
      <c r="Y3" s="1" t="s">
        <v>23</v>
      </c>
    </row>
    <row r="6" spans="1:25" ht="12.75">
      <c r="A6" s="1" t="s">
        <v>0</v>
      </c>
      <c r="G6" s="1" t="s">
        <v>0</v>
      </c>
      <c r="M6" s="1" t="s">
        <v>0</v>
      </c>
      <c r="S6" s="1" t="s">
        <v>0</v>
      </c>
      <c r="Y6" s="1" t="s">
        <v>0</v>
      </c>
    </row>
    <row r="8" spans="2:29" ht="12.75">
      <c r="B8" t="s">
        <v>1</v>
      </c>
      <c r="E8" s="8">
        <f>18482+7324+2462+5300</f>
        <v>33568</v>
      </c>
      <c r="H8" t="s">
        <v>1</v>
      </c>
      <c r="K8" s="8">
        <f>27538+7849+3607+10882+2548+9102+20898</f>
        <v>82424</v>
      </c>
      <c r="L8" s="4"/>
      <c r="N8" t="s">
        <v>1</v>
      </c>
      <c r="Q8" s="8"/>
      <c r="T8" t="s">
        <v>1</v>
      </c>
      <c r="W8" s="8"/>
      <c r="Z8" t="s">
        <v>1</v>
      </c>
      <c r="AC8" s="8"/>
    </row>
    <row r="9" spans="2:29" ht="12.75">
      <c r="B9" t="s">
        <v>24</v>
      </c>
      <c r="E9" s="8"/>
      <c r="H9" t="s">
        <v>24</v>
      </c>
      <c r="K9" s="8">
        <v>40000</v>
      </c>
      <c r="L9" s="4"/>
      <c r="N9" t="s">
        <v>24</v>
      </c>
      <c r="Q9" s="8"/>
      <c r="T9" t="s">
        <v>24</v>
      </c>
      <c r="W9" s="8"/>
      <c r="Z9" t="s">
        <v>24</v>
      </c>
      <c r="AC9" s="8"/>
    </row>
    <row r="10" spans="2:29" ht="12.75">
      <c r="B10" t="s">
        <v>2</v>
      </c>
      <c r="E10" s="8"/>
      <c r="H10" t="s">
        <v>2</v>
      </c>
      <c r="K10" s="8"/>
      <c r="L10" s="4"/>
      <c r="N10" t="s">
        <v>2</v>
      </c>
      <c r="Q10" s="8"/>
      <c r="T10" t="s">
        <v>2</v>
      </c>
      <c r="W10" s="8"/>
      <c r="Z10" t="s">
        <v>2</v>
      </c>
      <c r="AC10" s="8"/>
    </row>
    <row r="11" spans="2:29" ht="12.75">
      <c r="B11" t="s">
        <v>4</v>
      </c>
      <c r="E11" s="8">
        <f>0.03+2.5+4.28</f>
        <v>6.8100000000000005</v>
      </c>
      <c r="H11" t="s">
        <v>4</v>
      </c>
      <c r="K11" s="8">
        <f>4.05+3.86+3.73</f>
        <v>11.64</v>
      </c>
      <c r="L11" s="4"/>
      <c r="N11" t="s">
        <v>4</v>
      </c>
      <c r="Q11" s="8"/>
      <c r="T11" t="s">
        <v>4</v>
      </c>
      <c r="W11" s="8"/>
      <c r="Z11" t="s">
        <v>4</v>
      </c>
      <c r="AC11" s="8"/>
    </row>
    <row r="12" spans="5:29" ht="12.75">
      <c r="E12" s="8"/>
      <c r="K12" s="8"/>
      <c r="L12" s="4"/>
      <c r="Q12" s="8"/>
      <c r="W12" s="8"/>
      <c r="AC12" s="8"/>
    </row>
    <row r="13" spans="2:29" ht="12.75">
      <c r="B13" t="s">
        <v>3</v>
      </c>
      <c r="E13" s="8">
        <f>SUM(E8:E12)</f>
        <v>33574.81</v>
      </c>
      <c r="H13" t="s">
        <v>3</v>
      </c>
      <c r="K13" s="8">
        <f>SUM(K8:K12)</f>
        <v>122435.64</v>
      </c>
      <c r="L13" s="4"/>
      <c r="N13" t="s">
        <v>3</v>
      </c>
      <c r="Q13" s="8">
        <f>SUM(Q8:Q12)</f>
        <v>0</v>
      </c>
      <c r="T13" t="s">
        <v>3</v>
      </c>
      <c r="W13" s="8">
        <f>SUM(W8:W12)</f>
        <v>0</v>
      </c>
      <c r="Z13" t="s">
        <v>3</v>
      </c>
      <c r="AC13" s="8">
        <f>SUM(AC8:AC12)</f>
        <v>0</v>
      </c>
    </row>
    <row r="14" spans="5:29" ht="12.75">
      <c r="E14" s="8"/>
      <c r="K14" s="8"/>
      <c r="L14" s="3"/>
      <c r="Q14" s="8"/>
      <c r="W14" s="8"/>
      <c r="AC14" s="8"/>
    </row>
    <row r="15" spans="5:29" ht="12.75">
      <c r="E15" s="7"/>
      <c r="K15" s="7"/>
      <c r="Q15" s="7"/>
      <c r="W15" s="7"/>
      <c r="AC15" s="7"/>
    </row>
    <row r="16" spans="1:29" ht="12.75">
      <c r="A16" s="1" t="s">
        <v>5</v>
      </c>
      <c r="E16" s="7"/>
      <c r="G16" s="1" t="s">
        <v>5</v>
      </c>
      <c r="K16" s="7"/>
      <c r="M16" s="1" t="s">
        <v>5</v>
      </c>
      <c r="Q16" s="7"/>
      <c r="S16" s="1" t="s">
        <v>5</v>
      </c>
      <c r="W16" s="7"/>
      <c r="Y16" s="1" t="s">
        <v>5</v>
      </c>
      <c r="AC16" s="7"/>
    </row>
    <row r="17" spans="5:29" ht="12.75">
      <c r="E17" s="7"/>
      <c r="K17" s="7"/>
      <c r="Q17" s="7"/>
      <c r="W17" s="7"/>
      <c r="AC17" s="7"/>
    </row>
    <row r="18" spans="2:29" ht="12.75">
      <c r="B18" s="6" t="s">
        <v>10</v>
      </c>
      <c r="E18" s="7">
        <f>3253+13593.48+9595+20635</f>
        <v>47076.479999999996</v>
      </c>
      <c r="H18" s="6" t="s">
        <v>10</v>
      </c>
      <c r="K18" s="7">
        <f>6568+9840.53+20550</f>
        <v>36958.53</v>
      </c>
      <c r="L18" s="5"/>
      <c r="N18" s="6" t="s">
        <v>10</v>
      </c>
      <c r="Q18" s="7"/>
      <c r="T18" s="6" t="s">
        <v>10</v>
      </c>
      <c r="W18" s="7"/>
      <c r="Z18" s="6" t="s">
        <v>10</v>
      </c>
      <c r="AC18" s="8"/>
    </row>
    <row r="19" spans="2:29" ht="12.75">
      <c r="B19" s="6" t="s">
        <v>11</v>
      </c>
      <c r="E19" s="7"/>
      <c r="H19" s="6" t="s">
        <v>11</v>
      </c>
      <c r="K19" s="7"/>
      <c r="L19" s="5"/>
      <c r="N19" s="6" t="s">
        <v>11</v>
      </c>
      <c r="Q19" s="7"/>
      <c r="T19" s="6" t="s">
        <v>11</v>
      </c>
      <c r="W19" s="7"/>
      <c r="Z19" s="6" t="s">
        <v>11</v>
      </c>
      <c r="AC19" s="8"/>
    </row>
    <row r="20" spans="2:29" ht="12.75">
      <c r="B20" s="6" t="s">
        <v>12</v>
      </c>
      <c r="E20" s="7">
        <f>92+51.07+457</f>
        <v>600.0699999999999</v>
      </c>
      <c r="H20" s="6" t="s">
        <v>12</v>
      </c>
      <c r="K20" s="7"/>
      <c r="L20" s="5"/>
      <c r="N20" s="6" t="s">
        <v>12</v>
      </c>
      <c r="Q20" s="7"/>
      <c r="T20" s="6" t="s">
        <v>12</v>
      </c>
      <c r="W20" s="7"/>
      <c r="Z20" s="6" t="s">
        <v>12</v>
      </c>
      <c r="AC20" s="8"/>
    </row>
    <row r="21" spans="5:29" ht="12.75">
      <c r="E21" s="7"/>
      <c r="K21" s="7"/>
      <c r="L21" s="5"/>
      <c r="Q21" s="7"/>
      <c r="W21" s="7"/>
      <c r="AC21" s="7"/>
    </row>
    <row r="22" spans="2:29" ht="12.75">
      <c r="B22" t="s">
        <v>3</v>
      </c>
      <c r="E22" s="7">
        <f>SUM(E18:E21)</f>
        <v>47676.549999999996</v>
      </c>
      <c r="H22" t="s">
        <v>3</v>
      </c>
      <c r="K22" s="7">
        <f>SUM(K18:K21)</f>
        <v>36958.53</v>
      </c>
      <c r="L22" s="5"/>
      <c r="N22" t="s">
        <v>3</v>
      </c>
      <c r="Q22" s="7">
        <f>SUM(Q18:Q21)</f>
        <v>0</v>
      </c>
      <c r="T22" t="s">
        <v>3</v>
      </c>
      <c r="W22" s="7">
        <f>SUM(W18:W21)</f>
        <v>0</v>
      </c>
      <c r="Z22" t="s">
        <v>3</v>
      </c>
      <c r="AC22" s="7">
        <f>SUM(AC18:AC21)</f>
        <v>0</v>
      </c>
    </row>
    <row r="23" spans="5:29" ht="12.75">
      <c r="E23" s="7"/>
      <c r="K23" s="7"/>
      <c r="Q23" s="7"/>
      <c r="W23" s="7"/>
      <c r="AC23" s="7"/>
    </row>
    <row r="24" spans="5:29" ht="12.75">
      <c r="E24" s="7"/>
      <c r="K24" s="7"/>
      <c r="Q24" s="7"/>
      <c r="W24" s="7"/>
      <c r="AC24" s="7"/>
    </row>
    <row r="25" spans="1:29" ht="12.75">
      <c r="A25" s="1" t="s">
        <v>6</v>
      </c>
      <c r="E25" s="7"/>
      <c r="G25" s="1" t="s">
        <v>6</v>
      </c>
      <c r="K25" s="7"/>
      <c r="M25" s="1" t="s">
        <v>6</v>
      </c>
      <c r="Q25" s="7"/>
      <c r="S25" s="1" t="s">
        <v>6</v>
      </c>
      <c r="W25" s="7"/>
      <c r="Y25" s="1" t="s">
        <v>6</v>
      </c>
      <c r="AC25" s="7"/>
    </row>
    <row r="26" spans="5:29" ht="12.75">
      <c r="E26" s="7"/>
      <c r="K26" s="7"/>
      <c r="Q26" s="7"/>
      <c r="W26" s="7"/>
      <c r="AC26" s="7"/>
    </row>
    <row r="27" spans="2:29" ht="12.75">
      <c r="B27" t="s">
        <v>7</v>
      </c>
      <c r="E27" s="7">
        <f>'2013'!$AC$28</f>
        <v>120337.03</v>
      </c>
      <c r="H27" t="s">
        <v>7</v>
      </c>
      <c r="K27" s="7">
        <f>+E28</f>
        <v>106235.29000000001</v>
      </c>
      <c r="L27" s="5"/>
      <c r="N27" t="s">
        <v>7</v>
      </c>
      <c r="Q27" s="7">
        <f>+K28</f>
        <v>191712.4</v>
      </c>
      <c r="T27" t="s">
        <v>7</v>
      </c>
      <c r="W27" s="7">
        <f>+Q28</f>
        <v>191712.4</v>
      </c>
      <c r="Z27" t="s">
        <v>7</v>
      </c>
      <c r="AC27" s="7">
        <f>+E27</f>
        <v>120337.03</v>
      </c>
    </row>
    <row r="28" spans="2:29" ht="12.75">
      <c r="B28" t="s">
        <v>8</v>
      </c>
      <c r="E28" s="7">
        <f>+E27+E13-E22</f>
        <v>106235.29000000001</v>
      </c>
      <c r="H28" t="s">
        <v>8</v>
      </c>
      <c r="K28" s="7">
        <f>+K27+K13-K22</f>
        <v>191712.4</v>
      </c>
      <c r="L28" s="5"/>
      <c r="N28" t="s">
        <v>8</v>
      </c>
      <c r="Q28" s="7">
        <f>+Q27+Q13-Q22</f>
        <v>191712.4</v>
      </c>
      <c r="T28" t="s">
        <v>8</v>
      </c>
      <c r="W28" s="7">
        <f>+W27+W13-W22</f>
        <v>191712.4</v>
      </c>
      <c r="Z28" t="s">
        <v>8</v>
      </c>
      <c r="AC28" s="7">
        <f>+AC27+AC13-AC22</f>
        <v>120337.03</v>
      </c>
    </row>
    <row r="31" ht="12.75">
      <c r="A31" s="1" t="s">
        <v>18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17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Kaiser Aluminum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tr22341</dc:creator>
  <cp:keywords/>
  <dc:description/>
  <cp:lastModifiedBy>User</cp:lastModifiedBy>
  <cp:lastPrinted>2014-08-12T18:15:10Z</cp:lastPrinted>
  <dcterms:created xsi:type="dcterms:W3CDTF">2013-10-18T16:42:08Z</dcterms:created>
  <dcterms:modified xsi:type="dcterms:W3CDTF">2014-08-12T18:15:20Z</dcterms:modified>
  <cp:category/>
  <cp:version/>
  <cp:contentType/>
  <cp:contentStatus/>
</cp:coreProperties>
</file>