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R:\Ruckelshaus Center\Projects (Current)\Spokane River Toxics (2012)\Task Force Meetings\Work Group Meetings\Tech Track WG Mtgs\2016\08-03-16 TTWG\"/>
    </mc:Choice>
  </mc:AlternateContent>
  <bookViews>
    <workbookView xWindow="0" yWindow="0" windowWidth="14265" windowHeight="6690"/>
  </bookViews>
  <sheets>
    <sheet name="mass-loading_Kaiser plume" sheetId="1" r:id="rId1"/>
    <sheet name="mass-loading_Background" sheetId="8" r:id="rId2"/>
    <sheet name="regional-geologic profile" sheetId="4" r:id="rId3"/>
    <sheet name="local_geologic -profiles" sheetId="5" r:id="rId4"/>
    <sheet name="PCBs-in GW - text" sheetId="6" r:id="rId5"/>
    <sheet name="PCBs-in GW - figures" sheetId="7" r:id="rId6"/>
  </sheets>
  <calcPr calcId="152511"/>
</workbook>
</file>

<file path=xl/calcChain.xml><?xml version="1.0" encoding="utf-8"?>
<calcChain xmlns="http://schemas.openxmlformats.org/spreadsheetml/2006/main">
  <c r="E9" i="8" l="1"/>
  <c r="E12" i="8" s="1"/>
  <c r="E13" i="8" l="1"/>
  <c r="E14" i="8" l="1"/>
  <c r="G6" i="1" l="1"/>
  <c r="B46" i="1" l="1"/>
  <c r="H6" i="1"/>
  <c r="H5" i="1"/>
  <c r="K5" i="1" l="1"/>
  <c r="M5" i="1" s="1"/>
  <c r="N5" i="1" s="1"/>
  <c r="N8" i="1" s="1"/>
  <c r="K6" i="1"/>
  <c r="M6" i="1" s="1"/>
  <c r="P6" i="1" s="1"/>
  <c r="P5" i="1" l="1"/>
  <c r="N6" i="1"/>
  <c r="N9" i="1" s="1"/>
</calcChain>
</file>

<file path=xl/comments1.xml><?xml version="1.0" encoding="utf-8"?>
<comments xmlns="http://schemas.openxmlformats.org/spreadsheetml/2006/main">
  <authors>
    <author>Joyce Dunkin</author>
  </authors>
  <commentList>
    <comment ref="F4" authorId="0" shapeId="0">
      <text>
        <r>
          <rPr>
            <b/>
            <sz val="9"/>
            <color indexed="81"/>
            <rFont val="Tahoma"/>
            <family val="2"/>
          </rPr>
          <t>Joyce Dunkin:</t>
        </r>
        <r>
          <rPr>
            <sz val="9"/>
            <color indexed="81"/>
            <rFont val="Tahoma"/>
            <family val="2"/>
          </rPr>
          <t xml:space="preserve">
estimated from Figure 1 (HartCrowser, Feb 2015) potentiometric surface map and PCB concentration contour map</t>
        </r>
      </text>
    </comment>
    <comment ref="O4" authorId="0" shapeId="0">
      <text>
        <r>
          <rPr>
            <b/>
            <sz val="9"/>
            <color indexed="81"/>
            <rFont val="Tahoma"/>
            <family val="2"/>
          </rPr>
          <t>Joyce Dunkin:</t>
        </r>
        <r>
          <rPr>
            <sz val="9"/>
            <color indexed="81"/>
            <rFont val="Tahoma"/>
            <family val="2"/>
          </rPr>
          <t xml:space="preserve">
estimated from Figure 1 (HartCrowser, Feb 2015) potentiometric surface map and PCB concentration contour map</t>
        </r>
      </text>
    </comment>
    <comment ref="O5" authorId="0" shapeId="0">
      <text>
        <r>
          <rPr>
            <b/>
            <sz val="9"/>
            <color indexed="81"/>
            <rFont val="Tahoma"/>
            <family val="2"/>
          </rPr>
          <t>Joyce Dunkin:</t>
        </r>
        <r>
          <rPr>
            <sz val="9"/>
            <color indexed="81"/>
            <rFont val="Tahoma"/>
            <family val="2"/>
          </rPr>
          <t xml:space="preserve">
this concentration is from well HL-MW-23S on Figure 1 (HartCrowser, Feb-2015) - the Q4 2014 concentration &lt;2 ng/l but &gt;10 ng/l in 2011-2012</t>
        </r>
      </text>
    </comment>
    <comment ref="O6" authorId="0" shapeId="0">
      <text>
        <r>
          <rPr>
            <b/>
            <sz val="9"/>
            <color indexed="81"/>
            <rFont val="Tahoma"/>
            <family val="2"/>
          </rPr>
          <t>Joyce Dunkin:</t>
        </r>
        <r>
          <rPr>
            <sz val="9"/>
            <color indexed="81"/>
            <rFont val="Tahoma"/>
            <family val="2"/>
          </rPr>
          <t xml:space="preserve">
this concentration is from well MW-27S on Figure 1 (HartCrowser, Feb-2015) - the Q2 2013 concentration &gt;12 ng/l but &gt;2 ng/l since then</t>
        </r>
      </text>
    </comment>
    <comment ref="N8" authorId="0" shapeId="0">
      <text>
        <r>
          <rPr>
            <b/>
            <sz val="9"/>
            <color indexed="81"/>
            <rFont val="Tahoma"/>
            <family val="2"/>
          </rPr>
          <t>Joyce Dunkin:</t>
        </r>
        <r>
          <rPr>
            <sz val="9"/>
            <color indexed="81"/>
            <rFont val="Tahoma"/>
            <family val="2"/>
          </rPr>
          <t xml:space="preserve">
Kahle and Bartolino (2007) estimated the discharge flow rate from the SVRP aquifer to the Spokane River across the 11.6-mile gaining reach, which includes the reach adjacent to the Facility, to be 593 ft3/sec (cfs) or 0.01 cfs per linear foot of river.</t>
        </r>
      </text>
    </comment>
    <comment ref="N9" authorId="0" shapeId="0">
      <text>
        <r>
          <rPr>
            <b/>
            <sz val="9"/>
            <color indexed="81"/>
            <rFont val="Tahoma"/>
            <family val="2"/>
          </rPr>
          <t>Joyce Dunkin:</t>
        </r>
        <r>
          <rPr>
            <sz val="9"/>
            <color indexed="81"/>
            <rFont val="Tahoma"/>
            <family val="2"/>
          </rPr>
          <t xml:space="preserve">
Kahle and Bartolino (2007) estimated the discharge flow rate from the SVRP aquifer to the Spokane River across the 11.6-mile gaining reach, which includes the reach adjacent to the Facility, to be 593 ft3/sec (cfs) or 0.01 cfs per linear foot of river.</t>
        </r>
      </text>
    </comment>
  </commentList>
</comments>
</file>

<file path=xl/comments2.xml><?xml version="1.0" encoding="utf-8"?>
<comments xmlns="http://schemas.openxmlformats.org/spreadsheetml/2006/main">
  <authors>
    <author>Joyce Dunkin</author>
  </authors>
  <commentList>
    <comment ref="D6" authorId="0" shapeId="0">
      <text>
        <r>
          <rPr>
            <b/>
            <sz val="9"/>
            <color indexed="81"/>
            <rFont val="Tahoma"/>
            <family val="2"/>
          </rPr>
          <t>Joyce Dunkin:</t>
        </r>
        <r>
          <rPr>
            <sz val="9"/>
            <color indexed="81"/>
            <rFont val="Tahoma"/>
            <family val="2"/>
          </rPr>
          <t xml:space="preserve">
just ugradient of main plume but well downgradient of background monitoring wells located along easternmost property boundary</t>
        </r>
      </text>
    </comment>
    <comment ref="E12" authorId="0" shapeId="0">
      <text>
        <r>
          <rPr>
            <b/>
            <sz val="9"/>
            <color indexed="81"/>
            <rFont val="Tahoma"/>
            <family val="2"/>
          </rPr>
          <t>Joyce Dunkin:</t>
        </r>
        <r>
          <rPr>
            <sz val="9"/>
            <color indexed="81"/>
            <rFont val="Tahoma"/>
            <family val="2"/>
          </rPr>
          <t xml:space="preserve">
toggle between cells E7 and E8 to obtain range of background PCB concentrations</t>
        </r>
      </text>
    </comment>
  </commentList>
</comments>
</file>

<file path=xl/sharedStrings.xml><?xml version="1.0" encoding="utf-8"?>
<sst xmlns="http://schemas.openxmlformats.org/spreadsheetml/2006/main" count="166" uniqueCount="144">
  <si>
    <t>K-horizontal (ft/d)*</t>
  </si>
  <si>
    <t>Vertical GW Gradient (ft/ft)</t>
  </si>
  <si>
    <t>Vertical Length of Bank Seepage Face (ft)**</t>
  </si>
  <si>
    <t>Vertical Seepage Face Area (ft2)</t>
  </si>
  <si>
    <t>Horizontal Seepage Face Area (ft2)</t>
  </si>
  <si>
    <t>Horizontal Seepage (ft3/d)</t>
  </si>
  <si>
    <t>Vertical Seepage (ft3/d)</t>
  </si>
  <si>
    <t>Total Seepage (ft3/d)</t>
  </si>
  <si>
    <t>Total Seepage (cfs)</t>
  </si>
  <si>
    <t>not applicable</t>
  </si>
  <si>
    <t>SRRTTF3 - May 2015</t>
  </si>
  <si>
    <t>Scenario</t>
  </si>
  <si>
    <t>Kaiser Plume - leading edge</t>
  </si>
  <si>
    <t>Impacted River Bank Zone</t>
  </si>
  <si>
    <t>assume horizontal flow</t>
  </si>
  <si>
    <t>Horizontal Width of Bank Seepage Face (ft)</t>
  </si>
  <si>
    <t>na - assume horizontal flow</t>
  </si>
  <si>
    <t>K-vertical (ft/day)</t>
  </si>
  <si>
    <t>Horizonal GW Gradient (ft/ft)^</t>
  </si>
  <si>
    <t>mg/day</t>
  </si>
  <si>
    <t>(includes outliers)</t>
  </si>
  <si>
    <t>(excludes outliers)</t>
  </si>
  <si>
    <t>Conversions:</t>
  </si>
  <si>
    <t>LimnoTech Estimated Incremental PCB Mass Loading Rate (Barker Road to Trent Avenue):</t>
  </si>
  <si>
    <t xml:space="preserve">1 ng = </t>
  </si>
  <si>
    <t>mg</t>
  </si>
  <si>
    <t xml:space="preserve">1 ft 3 = </t>
  </si>
  <si>
    <t>liter</t>
  </si>
  <si>
    <t xml:space="preserve">            CH2M HILL (1998) reported hydraulic conductivity values ranging from about 100 to 6,200 ft/d,with most values greater than 1,000 ft/d.  Several previous studies estimated aquifer characteristics based on aquifer tests and groundwater model simulations.</t>
  </si>
  <si>
    <t xml:space="preserve">            Although hydraulic properties of the aquifer are variable, most results indicate that hydraulic conductivity (a measure of the ability of the aquifer material to transmit water) and transmissivity (the rate at which water is transmitted through a unit width of the aquifer under a unit</t>
  </si>
  <si>
    <t xml:space="preserve">            hydraulic gradient) values are on the upper end of values measured in the natural environment (Kahle et al. 2005)."</t>
  </si>
  <si>
    <t xml:space="preserve">            with the observation of decreasing gravel content noted in the drilling records and can be seen in the Oil House area in logs for wells OH-EW-1 and OH-EW-2 (see 2003 Groundwater RI/FS)."</t>
  </si>
  <si>
    <t xml:space="preserve">            Within the finer-grained sand horizon identified in boring OH-EW-2 at a depth of 140 to 162 feet (Figure 4-7), a hydraulic conductivity value of 200 ft/d (0.1 cm/sec) provided the best fit. Within the coarse sand underlying the finer </t>
  </si>
  <si>
    <t xml:space="preserve">            grained sand horizon, best fit hydraulic conductivity values ranged from 500 to 1,000 ft/d (0.2 to 0.4 cm/sec)."</t>
  </si>
  <si>
    <t xml:space="preserve">   has a larger estimated value of 0.08 ft/ft that is potentially due to the localized recharge from the river and the hydraulic properties of the aquifer material near the river."</t>
  </si>
  <si>
    <t>*  Assumed high hydraulic conductivity (K) for coarse sand and gravel based on the following information:</t>
  </si>
  <si>
    <t>which is approximately 10 times greater than the regional groundwater flow velocities of the SVRP aquifer."…."Using 2,500 ft/d for hydraulic conductivity, 0.004 ft/ft for horizontal hydraulic gradient, and 0.30 for effective porosity, the calculated average linear velocity is</t>
  </si>
  <si>
    <t xml:space="preserve">33 ft/d, which is seven times less than the velocity calculated from the bromide tracer test. The lower value is possibly due to a reflection of the average hydraulic conductivity calculated from the pumping tests conducted at the Wastewater Treatment area, </t>
  </si>
  <si>
    <t>whereas the average linear velocity calculated from the tracer test reflects the high permeability zones in the formation."</t>
  </si>
  <si>
    <t xml:space="preserve">    - Excerpts from [1] regarding representative hydraulic conductivity values in the investigation area:</t>
  </si>
  <si>
    <t>[1]  Final Site-Wide Groundwater Remedial Investigation, Kaiser Trentwood Facility, Spokane Valley, Washington (HartCrowser, May 2012).</t>
  </si>
  <si>
    <t xml:space="preserve">   From[1], page 4-5, "Caldwell and Bowers (2003) estimated a horizontal hydraulic gradient of 0.001 foot/foot (ft/ft) in the central part of the valley using approximately 70 wells.  The horizontal hydraulic gradient near the losing reaches of the Spokane River</t>
  </si>
  <si>
    <t xml:space="preserve">           page 4-5:   "Bolke and Vaccaro (1981) estimated horizontal hydraulic conductivity values of 2,600 to 6,000 ft/d for most of the aquifer on the Washington side and about 860 ft/d in the less permeable area of northern Spokane. </t>
  </si>
  <si>
    <t xml:space="preserve">            page 4-10:  "In the calibration of the groundwater flow model, best fit hydraulic conductivities were estimated for simulated pumping conditions. Near the water table, best fit hydraulic conductivity values ranged from 2,000 to 3,000 ft/d (0.7 to 1.1 cm/sec). </t>
  </si>
  <si>
    <t xml:space="preserve">Also note from [1], page 4-11:  "Average linear velocity was calculated from the bromide tracer test conducted at the Wastewater Treatment area in April 2001 (Hart Crowser 2003). The average linear velocity estimated was 570 ft/d fromthe bromide test, </t>
  </si>
  <si>
    <r>
      <t xml:space="preserve">           page 4-10:   "Hydraulic conductivity of the aquifer beneath the Facility ranged from 2,000 to </t>
    </r>
    <r>
      <rPr>
        <b/>
        <sz val="12"/>
        <color rgb="FFFF0000"/>
        <rFont val="Calibri"/>
        <family val="2"/>
        <scheme val="minor"/>
      </rPr>
      <t>7,000 ft/d</t>
    </r>
    <r>
      <rPr>
        <sz val="11"/>
        <color theme="1"/>
        <rFont val="Calibri"/>
        <family val="2"/>
        <scheme val="minor"/>
      </rPr>
      <t xml:space="preserve"> (0.7 to 2.5 cm/sec) based on the interpretation of the pumping tests (Table 4-4). Horizontal hydraulic conductivity decreases with depth, consistent</t>
    </r>
  </si>
  <si>
    <r>
      <t xml:space="preserve">   From [1], Table 4-1 for well pair MW-17S and MW-23S (near the bank), horizontal gradients ranged from 0.0025 ft/ft to </t>
    </r>
    <r>
      <rPr>
        <b/>
        <sz val="12"/>
        <color rgb="FFFF0000"/>
        <rFont val="Calibri"/>
        <family val="2"/>
        <scheme val="minor"/>
      </rPr>
      <t>0.0069 ft/ft</t>
    </r>
    <r>
      <rPr>
        <sz val="11"/>
        <color theme="1"/>
        <rFont val="Calibri"/>
        <family val="2"/>
        <scheme val="minor"/>
      </rPr>
      <t xml:space="preserve"> from Jan through Oct 2008.</t>
    </r>
  </si>
  <si>
    <t>Estimated PCB Mass Loading Rate from GW  (mg/day)</t>
  </si>
  <si>
    <r>
      <t>^ Horizontal gradient as measured from leading edge of plume potentiometric contours on Figure 1 (HartCrowser, Feb 2015) provided by Bud Liber at April 2015 meeting in Ann Arbor, MI with LimnoTech is approximately 0.003 ft/ft to</t>
    </r>
    <r>
      <rPr>
        <b/>
        <sz val="12"/>
        <color rgb="FFFF0000"/>
        <rFont val="Calibri"/>
        <family val="2"/>
        <scheme val="minor"/>
      </rPr>
      <t xml:space="preserve"> 0.0033 ft/ft.</t>
    </r>
  </si>
  <si>
    <t>Justification for assuming all PCB mass loading is from north side of Spokane RIver in Kaiser reach (bedrock gneiss is on south side of river)</t>
  </si>
  <si>
    <t xml:space="preserve">Source:  </t>
  </si>
  <si>
    <t>Final Site-Wide Groundwater Remedial Investigation, Kaiser Trentwood Facility, Spokane Valley, Washington (HartCrowser, May 2012).</t>
  </si>
  <si>
    <t>Justification for vertical thickness of PCB plume</t>
  </si>
  <si>
    <t>See also local geologic profile C-C' (Figure 4-7)</t>
  </si>
  <si>
    <t>PCB Concentration in GW (ng/l)^^</t>
  </si>
  <si>
    <t>** From [1], Figures 4-6 and 4-7 (Local Geologic Profiles B-B' and C-C')</t>
  </si>
  <si>
    <t xml:space="preserve">^^  PCB concentrations obtained from Figure 1 (HartCrowser, Feb 2015) </t>
  </si>
  <si>
    <t xml:space="preserve">     Also from [1], page 5-5:  "Note that there are two distinct occurrences of PCBs at the Facility. The Remelt groundwater PCB plume in the northern portion of the mill is not associated with petroleum hydrocarbons and appears, at least in part, to be dissolved in groundwater.</t>
  </si>
  <si>
    <t xml:space="preserve">     Other detections of PCB in well samples from the Oil House, Wastewater, and Cold Mill areas are associated with documented petroleum occurrences. The significance of this distinction is that the PCB detections associated with petroleum are not dissolved in groundwater and, as discussed later in this report, are not migrating."</t>
  </si>
  <si>
    <t>Source:</t>
  </si>
  <si>
    <t>page 5-27:,  "Figure 5-20 presents Generalized Subsurface Cross Section D-D’ along the axis of the PCB plume and shows its vertical extent. PCB concentrations in groundwater are concentrated in shallow monitoring wells but are present at depth in two deep monitoring wells (HL-MW-13DD and HL-MW-28DD)."</t>
  </si>
  <si>
    <t>page 5-31:  "The majority of the monitoring wells within the dissolved PCB plume in the Remelt and Hot Line areas show no clear trend through time. Increasing PCB concentrations generally occur in selected monitoring wells within the source area and along the axis of the Remelt/Hot Line PCB plume........In general, no consistent relationship between PCB concentrations and groundwater elevations was observed.</t>
  </si>
  <si>
    <t>page 5-31:  "Groundwater samples were collected from selected wells along the Remelt/Hot Line PCB plume axis, starting in the Remelt area and extending downgradient toward the Spokane River, in October 2007 and April 2008. The samples were</t>
  </si>
  <si>
    <t>analyzed for individual PCB congeners using EPA Method 1668A. Specific groups of PCB congeners were summed in various homologues based on the number of chlorine atoms (i.e., the entire range from monochlorobiphenyls to</t>
  </si>
  <si>
    <t>decachlorobiphenyls) as presented on Figure 5-21 and in Table 5-7. Because PCBs are ubiquitous in the environment and are often present in laboratory blank samples, groundwater data were blank corrected and included homolog</t>
  </si>
  <si>
    <t>group data in relative percent and by total homolog concentrations. Figure 5-21 presents the shallow groundwater PCB homolog fractions for select monitoring wells down the centerline of the PCB plume. Specific groups of PCB homologs</t>
  </si>
  <si>
    <t>are tabulated in Table 5-7 and the individual homologs are tabulated in Appendix F.</t>
  </si>
  <si>
    <t>In general, the PCB homolog group compositions were consistent with the PCB Aroclors mixtures present at the Facility. The primary PCB homologs detected in groundwater samples were dichlorobiphenyls, trichlorobiphenyls,</t>
  </si>
  <si>
    <t>tetrachlorobiphenyls, and pentachlorobiphenyls. The primary groups of PCB homologs present in groundwater samples are consist with composition of the PCB Aroclors (1242 and 1248) mixtures identified in soil and groundwater.</t>
  </si>
  <si>
    <t>page 5-32:</t>
  </si>
  <si>
    <t>page 6-19:</t>
  </si>
  <si>
    <t>"Based on the available evidence, colloid particles in groundwater at the Facility likely play an important role in facilitating the transport of PCBs in groundwater…..Beginning in October 2007, Kaiser initiated groundwater sampling and PCB congener analysis of selected wells within the known groundwater Remelt/Hot</t>
  </si>
  <si>
    <t>Line PCB plume in the northwest portion of the Facility. The purpose of this work was to obtain information to help evaluate whether there may be more known sources associated with the Remelt/Hot Line area of the mill and to evaluate the significance of colloidal transport within the PCB plume."</t>
  </si>
  <si>
    <t>when aqueous phase migration in groundwater is the only transport mechanism (i.e., no colloidal transport). The decreased mobility of the more chlorinated compounds, generally referred to as chemical retardation, is caused by the</t>
  </si>
  <si>
    <t>adsorption of the congeners to immobile soil grains and the very low aqueous phase solubilities of the highly chlorinated homolog groups. For example, without colloids, the effective transport rate of heptachlorobiphenyls is about 30</t>
  </si>
  <si>
    <t>times smaller than the transport rate for trichlorobiphenyl. Across the entire range of homolog groups (i.e., from mono- to decachlorobiphenyls) the relative mobility decreases by a factor of more than 700. Therefore, under “normal”</t>
  </si>
  <si>
    <t>transport conditions where equilibrium soil-water partitioning of PCBs exists and colloidal transport of congeners is not important, we would expect on average that trichlorobiphenyls would travel on the order of 30 times farther</t>
  </si>
  <si>
    <t xml:space="preserve">page 6-20:  "For chemical transport analyses, grouping the congener data into homolog groups is convenient and instructive because the relative mobility of each group of compounds decreases significantly with increasing degree of chlorination
</t>
  </si>
  <si>
    <t>downgradient from the source area than heptachlorobiphenyls within a specific time interval.</t>
  </si>
  <si>
    <t>"The curves on Figure 6-3 are simulated PCB concentrations along the plume centerline based on the calibrated congener and colloid transport model (Appendix C). The thicker red curve represents total “mobile” PCB</t>
  </si>
  <si>
    <t>concentration (nanograms per liter [ng/L] or parts per trillion [ppt]) in groundwater. The mobile PCB concentration represents the sum of the dissolved (aqueous phase) and colloidal (PCBs adsorbed to colloid particles)</t>
  </si>
  <si>
    <t>PCB mass in a unit volume of water. As discussed above, the remaining eight labeled curves are the model simulated groundwater concentrations for the di through octachlorobiphenyls homolog groups.</t>
  </si>
  <si>
    <t>As known from historical plume maps for the site, PCB concentrations decrease significantly with downgradient distance, as reflected on Figure 6-3. A major reason for this reduction is the plume is a transient system in which PCB</t>
  </si>
  <si>
    <t>constituents are migrating very slowly downgradient from the source area and a “steady state” may not have been established."</t>
  </si>
  <si>
    <t xml:space="preserve">" The major difference between the homolog group concentrations at any distance along the plume centerline is the significant concentration reduction with increase in congener chlorination, as evidenced by the vertical separation
</t>
  </si>
  <si>
    <t>of the congener curves on the graph. This is caused in large part by the much lower solubility of the highly chlorinated congeners compared to the less chlorinated compounds."</t>
  </si>
  <si>
    <t>page 6-23:</t>
  </si>
  <si>
    <t>"…..the congener mass fraction variations (Figure 6-4) and the persistence of low concentrations of highly chlorinated PCB congeners (Figure 6-3) are consistent with colloid-facilitated transport in the</t>
  </si>
  <si>
    <t>aquifer. These observed trends in congener concentrations and mass fractions cannot be explained by aqueous phase PCB transport alone (i.e., without colloids). Furthermore, the congener data indicate, as expected, the importance of colloidal transport increases with the degree of congener chlorination."</t>
  </si>
  <si>
    <t>page 6-30:</t>
  </si>
  <si>
    <t>"It is likely that multiple factors account for the vertical distribution of PCBs in the aquifer. There is no conclusive evidence to support one mechanism over another."</t>
  </si>
  <si>
    <t xml:space="preserve"> - Vertical hydraulic conductivity ranges from 250 to 500 ft/d.</t>
  </si>
  <si>
    <t xml:space="preserve"> - Vertical groundwater gradients are typically negligible.</t>
  </si>
  <si>
    <t>Also from page 7-1 and 7-2:  "Groundwater elevations fluctuate seasonally and are approximately 3 to 10 feet higher in the spring than in the fall when the water table is typically at its lowest elevations for the year. Other hydrogeologic factors include:</t>
  </si>
  <si>
    <t xml:space="preserve">  - Average horizontal hydraulic conductivity is 2,500 ft/d.</t>
  </si>
  <si>
    <t xml:space="preserve">  - Average transmissivity is 1.7 million gpd/ft.</t>
  </si>
  <si>
    <t xml:space="preserve">  - Effective porosity is 30 percent.</t>
  </si>
  <si>
    <t xml:space="preserve">  - Average linear velocity is 33 ft/d.</t>
  </si>
  <si>
    <t>page 7-2:  "The Spokane River is a losing stream from Coeur d’Alene, Idaho, to just upstream of the Facility at Flora Road (RM 89.1), where it changes to a gaining stream until it reaches Greene Street (RM 77.5).</t>
  </si>
  <si>
    <t xml:space="preserve">The change from a losing to gaining stream is thought to be brought about by the Pines Road Knoll, were the groundwater may either flow around the impermeable rock or upwards into the Spokane River. </t>
  </si>
  <si>
    <t>The volume of  groundwater recharge to the Spokane River at the Facility is based on the following estimates and calculations:</t>
  </si>
  <si>
    <t>a)</t>
  </si>
  <si>
    <t>b)</t>
  </si>
  <si>
    <t>The distance of the Facility reach along the river is approximately 3,000 feet; therefore, approximately 30 cfs of groundwater is discharging to the River from the aquifer beneath the Facility.</t>
  </si>
  <si>
    <t>c)</t>
  </si>
  <si>
    <t>The volume of groundwater flow across the Facility based on an average hydraulic conductivity of 2,500 ft/day and a gradient of 0.004 ft/ft are estimated to be 83 and 87 cfs during the dry and wet season, respectively;</t>
  </si>
  <si>
    <t>therefore, it is estimated that only one-third to one-half of the groundwater flow discharges to the Spokane River and remainder stays as groundwater in the SVRP aquifer.</t>
  </si>
  <si>
    <t>"The average daily flow rate for the Spokane River at Greenacres stage (RM 90.5) for the 2008 wet and dry season is 13,000 and 1,600 cfs, respectively. The seasonal change in groundwater flow (4 cfs) is considered to be a small</t>
  </si>
  <si>
    <t>contribution to the otherwise large seasonal variations in the river flow rates."</t>
  </si>
  <si>
    <t xml:space="preserve">seepage rate (cfs) per liner ft of river = </t>
  </si>
  <si>
    <t>for Scenario 1</t>
  </si>
  <si>
    <t>for Scenario 2</t>
  </si>
  <si>
    <t>(leading edge of plume)</t>
  </si>
  <si>
    <t>(impacted river bank)</t>
  </si>
  <si>
    <r>
      <t xml:space="preserve">Kahle and Bartolino (2007) estimated the discharge flow rate from the SVRP aquifer to the Spokane River across the 11.6-mile gaining reach, which includes the reach adjacent to the Facility, to be 593 ft3/sec (cfs) or </t>
    </r>
    <r>
      <rPr>
        <b/>
        <sz val="14"/>
        <color rgb="FFFF0000"/>
        <rFont val="Calibri"/>
        <family val="2"/>
        <scheme val="minor"/>
      </rPr>
      <t>0.01 cfs per linear foot of river</t>
    </r>
    <r>
      <rPr>
        <sz val="11"/>
        <color theme="1"/>
        <rFont val="Calibri"/>
        <family val="2"/>
        <scheme val="minor"/>
      </rPr>
      <t>.</t>
    </r>
  </si>
  <si>
    <t>Horizontal Length of Impacted Zone  (ft)</t>
  </si>
  <si>
    <r>
      <t xml:space="preserve"> - Average horizontal groundwater gradient is</t>
    </r>
    <r>
      <rPr>
        <sz val="10"/>
        <color theme="1"/>
        <rFont val="Calibri"/>
        <family val="2"/>
        <scheme val="minor"/>
      </rPr>
      <t xml:space="preserve"> </t>
    </r>
    <r>
      <rPr>
        <b/>
        <sz val="11"/>
        <color rgb="FFFF0000"/>
        <rFont val="Calibri"/>
        <family val="2"/>
        <scheme val="minor"/>
      </rPr>
      <t>0.004 ft/ft</t>
    </r>
    <r>
      <rPr>
        <sz val="11"/>
        <color theme="1"/>
        <rFont val="Calibri"/>
        <family val="2"/>
        <scheme val="minor"/>
      </rPr>
      <t>.</t>
    </r>
  </si>
  <si>
    <r>
      <t xml:space="preserve">    - Representative hydraulic conductivity values for unconsolidated clean sands/gravels range from 10</t>
    </r>
    <r>
      <rPr>
        <vertAlign val="superscript"/>
        <sz val="11"/>
        <color theme="1"/>
        <rFont val="Calibri"/>
        <family val="2"/>
        <scheme val="minor"/>
      </rPr>
      <t>1</t>
    </r>
    <r>
      <rPr>
        <sz val="11"/>
        <color theme="1"/>
        <rFont val="Calibri"/>
        <family val="2"/>
        <scheme val="minor"/>
      </rPr>
      <t xml:space="preserve"> ft/day to 10</t>
    </r>
    <r>
      <rPr>
        <vertAlign val="superscript"/>
        <sz val="11"/>
        <color theme="1"/>
        <rFont val="Calibri"/>
        <family val="2"/>
        <scheme val="minor"/>
      </rPr>
      <t>3</t>
    </r>
    <r>
      <rPr>
        <sz val="11"/>
        <color theme="1"/>
        <rFont val="Calibri"/>
        <family val="2"/>
        <scheme val="minor"/>
      </rPr>
      <t xml:space="preserve"> ft/day (ref:  Fetter, 1988)</t>
    </r>
  </si>
  <si>
    <r>
      <t xml:space="preserve">    - Representative hydraulic conductivity values for unconsolidated clean sands/gravels range from 1 ft/day to 1x10</t>
    </r>
    <r>
      <rPr>
        <vertAlign val="superscript"/>
        <sz val="11"/>
        <color theme="1"/>
        <rFont val="Calibri"/>
        <family val="2"/>
        <scheme val="minor"/>
      </rPr>
      <t>6</t>
    </r>
    <r>
      <rPr>
        <sz val="11"/>
        <color theme="1"/>
        <rFont val="Calibri"/>
        <family val="2"/>
        <scheme val="minor"/>
      </rPr>
      <t xml:space="preserve"> ft/day (ref:  Freeze and Cherry, 1979)</t>
    </r>
  </si>
  <si>
    <t>Test Scenario Assumptions:</t>
  </si>
  <si>
    <t xml:space="preserve">Impacted GW seepage rate = </t>
  </si>
  <si>
    <t xml:space="preserve">  - The change from a losing to gaining stream is thought to be brought about by the Pines Road Knoll, were the groundwater may either flow around the impermeable rock or upwards into the Spokane River.</t>
  </si>
  <si>
    <t xml:space="preserve">  -  The saturated thickness of the local aquifer is approximately 200 to 300 feet thick.</t>
  </si>
  <si>
    <t xml:space="preserve">  page 7-2, - The change from a losing to gaining stream is thought to be brought about by the Pines Road Knoll, were the groundwater may either flow around the impermeable rock or upwards into the Spokane River.</t>
  </si>
  <si>
    <t xml:space="preserve">Length of Kaiser property within gaining reach = </t>
  </si>
  <si>
    <t>ft</t>
  </si>
  <si>
    <t>ng/l</t>
  </si>
  <si>
    <t>estimated value from RM-MW-9S (Figure 1, HartCrowser, Feb-2015)</t>
  </si>
  <si>
    <t xml:space="preserve">Estimated Contribtion from Kaiser Plume = </t>
  </si>
  <si>
    <t>average of results in "mass-loading" tab</t>
  </si>
  <si>
    <t>assumes loading along entire Kaiser frontage, excluding plume contribution</t>
  </si>
  <si>
    <t>sum of estimated Kaiser plume and BG contributions</t>
  </si>
  <si>
    <t xml:space="preserve">Estimated "onsite background" PCB concentration at Kaiser = </t>
  </si>
  <si>
    <t xml:space="preserve">Total estimated worst case contribution along gaining stretch including and upgraident to Kaiser property = </t>
  </si>
  <si>
    <t xml:space="preserve">Avergage PCB concentration from BG monitoring well MW-5 = </t>
  </si>
  <si>
    <t>April 2010 through October 2013 GW data, corrected for blank contamination (j Helfand)</t>
  </si>
  <si>
    <t xml:space="preserve">Estimate BG gaining seepage face length including and upgradient to Kaiser  = </t>
  </si>
  <si>
    <t>Estimate of Potential PCB Mass Loading from Kaiser Plume and Background Source Venting Groundwater along Kaiser and Upgradient Gaining River Frontage:</t>
  </si>
  <si>
    <t xml:space="preserve">Median PCB concentration from all BG monitoring wells = </t>
  </si>
  <si>
    <t xml:space="preserve">Worst case (?) BG PCB mass loading starting at ~Pentzer WWT) and to just upstream of Kaiser plume (i.e. near MW-15) =  </t>
  </si>
  <si>
    <t>Estimates of Groundwater Seepage Rates and PCB Loadings to Spokane River in Kaiser Plume (Casting Area and River Bank Wells).</t>
  </si>
  <si>
    <t>Estimates of Groundwater Seepage Rates and PCB Loadings to Spokane River from Background Sources.</t>
  </si>
  <si>
    <r>
      <t>cfs per linear ft of river along 11.6-mile gaining reach (Kahle and Bartolina, 2007)</t>
    </r>
    <r>
      <rPr>
        <sz val="14"/>
        <color rgb="FFFF0000"/>
        <rFont val="Calibri"/>
        <family val="2"/>
        <scheme val="minor"/>
      </rPr>
      <t>*</t>
    </r>
  </si>
  <si>
    <r>
      <rPr>
        <sz val="14"/>
        <color rgb="FFFF0000"/>
        <rFont val="Calibri"/>
        <family val="2"/>
        <scheme val="minor"/>
      </rPr>
      <t>*</t>
    </r>
    <r>
      <rPr>
        <sz val="11"/>
        <color theme="1"/>
        <rFont val="Calibri"/>
        <family val="2"/>
        <scheme val="minor"/>
      </rPr>
      <t xml:space="preserve"> Source:</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</si>
</sst>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
    <numFmt numFmtId="165" formatCode="0.000"/>
    <numFmt numFmtId="166" formatCode="0.0"/>
  </numFmts>
  <fonts count="14" x14ac:knownFonts="1">
    <font>
      <sz val="11"/>
      <color theme="1"/>
      <name val="Calibri"/>
      <family val="2"/>
      <scheme val="minor"/>
    </font>
    <font>
      <b/>
      <sz val="11"/>
      <color theme="1"/>
      <name val="Calibri"/>
      <family val="2"/>
      <scheme val="minor"/>
    </font>
    <font>
      <b/>
      <sz val="16"/>
      <color theme="1"/>
      <name val="Calibri"/>
      <family val="2"/>
      <scheme val="minor"/>
    </font>
    <font>
      <b/>
      <sz val="14"/>
      <color theme="1"/>
      <name val="Calibri"/>
      <family val="2"/>
      <scheme val="minor"/>
    </font>
    <font>
      <sz val="11"/>
      <name val="Calibri"/>
      <family val="2"/>
      <scheme val="minor"/>
    </font>
    <font>
      <b/>
      <sz val="12"/>
      <color theme="1"/>
      <name val="Calibri"/>
      <family val="2"/>
      <scheme val="minor"/>
    </font>
    <font>
      <sz val="9"/>
      <color indexed="81"/>
      <name val="Tahoma"/>
      <family val="2"/>
    </font>
    <font>
      <b/>
      <sz val="9"/>
      <color indexed="81"/>
      <name val="Tahoma"/>
      <family val="2"/>
    </font>
    <font>
      <b/>
      <sz val="11"/>
      <color rgb="FFFF0000"/>
      <name val="Calibri"/>
      <family val="2"/>
      <scheme val="minor"/>
    </font>
    <font>
      <b/>
      <sz val="12"/>
      <color rgb="FFFF0000"/>
      <name val="Calibri"/>
      <family val="2"/>
      <scheme val="minor"/>
    </font>
    <font>
      <b/>
      <sz val="14"/>
      <color rgb="FFFF0000"/>
      <name val="Calibri"/>
      <family val="2"/>
      <scheme val="minor"/>
    </font>
    <font>
      <sz val="10"/>
      <color theme="1"/>
      <name val="Calibri"/>
      <family val="2"/>
      <scheme val="minor"/>
    </font>
    <font>
      <vertAlign val="superscript"/>
      <sz val="11"/>
      <color theme="1"/>
      <name val="Calibri"/>
      <family val="2"/>
      <scheme val="minor"/>
    </font>
    <font>
      <sz val="14"/>
      <color rgb="FFFF00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FFFFCC"/>
        <bgColor indexed="64"/>
      </patternFill>
    </fill>
    <fill>
      <patternFill patternType="solid">
        <fgColor rgb="FFFFFF9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s>
  <cellStyleXfs count="1">
    <xf numFmtId="0" fontId="0" fillId="0" borderId="0"/>
  </cellStyleXfs>
  <cellXfs count="52">
    <xf numFmtId="0" fontId="0" fillId="0" borderId="0" xfId="0"/>
    <xf numFmtId="0" fontId="2" fillId="0" borderId="0" xfId="0" applyFont="1"/>
    <xf numFmtId="0" fontId="3" fillId="0" borderId="0" xfId="0" applyFont="1"/>
    <xf numFmtId="0" fontId="3" fillId="0" borderId="1"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 xfId="0" applyFont="1" applyBorder="1" applyAlignment="1">
      <alignment horizontal="center" vertical="center" wrapText="1"/>
    </xf>
    <xf numFmtId="0" fontId="0" fillId="0" borderId="0" xfId="0" applyAlignment="1">
      <alignment wrapText="1"/>
    </xf>
    <xf numFmtId="0" fontId="1" fillId="0" borderId="4" xfId="0" applyFont="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4" xfId="0" applyBorder="1" applyAlignment="1">
      <alignment horizontal="center" vertical="center" wrapText="1"/>
    </xf>
    <xf numFmtId="3" fontId="0" fillId="0" borderId="6" xfId="0" applyNumberFormat="1" applyBorder="1" applyAlignment="1">
      <alignment horizontal="center" vertical="center"/>
    </xf>
    <xf numFmtId="3" fontId="0" fillId="0" borderId="5" xfId="0" applyNumberFormat="1" applyBorder="1" applyAlignment="1">
      <alignment horizontal="center" vertical="center" wrapText="1"/>
    </xf>
    <xf numFmtId="3" fontId="0" fillId="0" borderId="5" xfId="0" applyNumberFormat="1" applyBorder="1" applyAlignment="1">
      <alignment horizontal="center" vertical="center"/>
    </xf>
    <xf numFmtId="165" fontId="0" fillId="0" borderId="6" xfId="0" applyNumberFormat="1" applyBorder="1" applyAlignment="1">
      <alignment horizontal="center" vertical="center"/>
    </xf>
    <xf numFmtId="0" fontId="0" fillId="0" borderId="0" xfId="0" applyAlignment="1">
      <alignment horizontal="center"/>
    </xf>
    <xf numFmtId="0" fontId="1" fillId="0" borderId="7" xfId="0" applyFont="1" applyBorder="1" applyAlignment="1">
      <alignment horizontal="center" vertical="center" wrapText="1"/>
    </xf>
    <xf numFmtId="1" fontId="0" fillId="0" borderId="8" xfId="0" applyNumberFormat="1" applyBorder="1" applyAlignment="1">
      <alignment horizontal="center" vertical="center" wrapText="1"/>
    </xf>
    <xf numFmtId="166" fontId="4" fillId="0" borderId="9" xfId="0" applyNumberFormat="1" applyFont="1" applyFill="1" applyBorder="1" applyAlignment="1">
      <alignment horizontal="center" vertical="center" wrapText="1"/>
    </xf>
    <xf numFmtId="0" fontId="0" fillId="0" borderId="7" xfId="0" applyBorder="1" applyAlignment="1">
      <alignment horizontal="center" vertical="center" wrapText="1"/>
    </xf>
    <xf numFmtId="3" fontId="0" fillId="0" borderId="9" xfId="0" applyNumberFormat="1" applyBorder="1" applyAlignment="1">
      <alignment horizontal="center" vertical="center"/>
    </xf>
    <xf numFmtId="3" fontId="0" fillId="0" borderId="8" xfId="0" applyNumberFormat="1" applyBorder="1" applyAlignment="1">
      <alignment horizontal="center" vertical="center"/>
    </xf>
    <xf numFmtId="165" fontId="0" fillId="0" borderId="9" xfId="0" applyNumberFormat="1" applyFont="1" applyFill="1" applyBorder="1" applyAlignment="1">
      <alignment horizontal="center" vertical="center"/>
    </xf>
    <xf numFmtId="3" fontId="4" fillId="0" borderId="8" xfId="0" applyNumberFormat="1" applyFont="1" applyFill="1" applyBorder="1" applyAlignment="1">
      <alignment horizontal="center" vertical="center" wrapText="1"/>
    </xf>
    <xf numFmtId="3" fontId="0" fillId="0" borderId="9" xfId="0" applyNumberFormat="1" applyFont="1" applyBorder="1" applyAlignment="1">
      <alignment horizontal="center" vertical="center" wrapText="1"/>
    </xf>
    <xf numFmtId="0" fontId="0" fillId="0" borderId="0" xfId="0" applyAlignment="1">
      <alignment horizontal="right"/>
    </xf>
    <xf numFmtId="2" fontId="0" fillId="0" borderId="0" xfId="0" applyNumberFormat="1"/>
    <xf numFmtId="2" fontId="0" fillId="0" borderId="0" xfId="0" applyNumberFormat="1" applyAlignment="1">
      <alignment horizontal="center"/>
    </xf>
    <xf numFmtId="0" fontId="1" fillId="6" borderId="2" xfId="0" applyFont="1" applyFill="1" applyBorder="1" applyAlignment="1">
      <alignment horizontal="center" vertical="center" wrapText="1"/>
    </xf>
    <xf numFmtId="3" fontId="0" fillId="3" borderId="5" xfId="0" applyNumberFormat="1" applyFill="1" applyBorder="1" applyAlignment="1">
      <alignment horizontal="center" vertical="center" wrapText="1"/>
    </xf>
    <xf numFmtId="3" fontId="0" fillId="3" borderId="8" xfId="0" applyNumberFormat="1" applyFill="1" applyBorder="1" applyAlignment="1">
      <alignment horizontal="center" vertical="center"/>
    </xf>
    <xf numFmtId="0" fontId="0" fillId="3" borderId="4" xfId="0" applyFill="1" applyBorder="1" applyAlignment="1">
      <alignment horizontal="center" vertical="center" wrapText="1"/>
    </xf>
    <xf numFmtId="0" fontId="0" fillId="3" borderId="7" xfId="0" applyFill="1" applyBorder="1" applyAlignment="1">
      <alignment horizontal="center" vertical="center" wrapText="1"/>
    </xf>
    <xf numFmtId="0" fontId="1" fillId="6" borderId="1" xfId="0" applyFont="1" applyFill="1" applyBorder="1" applyAlignment="1">
      <alignment horizontal="center" vertical="center" wrapText="1"/>
    </xf>
    <xf numFmtId="2" fontId="3" fillId="5" borderId="4" xfId="0" applyNumberFormat="1" applyFont="1" applyFill="1" applyBorder="1" applyAlignment="1">
      <alignment horizontal="center" vertical="center" wrapText="1"/>
    </xf>
    <xf numFmtId="2" fontId="3" fillId="5" borderId="7" xfId="0" applyNumberFormat="1" applyFont="1" applyFill="1" applyBorder="1" applyAlignment="1">
      <alignment horizontal="center" vertical="center" wrapText="1"/>
    </xf>
    <xf numFmtId="0" fontId="1" fillId="2" borderId="2" xfId="0" applyFont="1" applyFill="1" applyBorder="1" applyAlignment="1">
      <alignment horizontal="center" vertical="center" wrapText="1"/>
    </xf>
    <xf numFmtId="3" fontId="3" fillId="7" borderId="5" xfId="0" applyNumberFormat="1" applyFont="1" applyFill="1" applyBorder="1" applyAlignment="1">
      <alignment horizontal="center" vertical="center" wrapText="1"/>
    </xf>
    <xf numFmtId="3" fontId="3" fillId="7" borderId="8" xfId="0" applyNumberFormat="1" applyFont="1" applyFill="1" applyBorder="1" applyAlignment="1">
      <alignment horizontal="center" vertical="center" wrapText="1"/>
    </xf>
    <xf numFmtId="0" fontId="1" fillId="0" borderId="0" xfId="0" applyFont="1"/>
    <xf numFmtId="164" fontId="5" fillId="7" borderId="5" xfId="0" applyNumberFormat="1" applyFont="1" applyFill="1" applyBorder="1" applyAlignment="1">
      <alignment horizontal="center" vertical="center" wrapText="1"/>
    </xf>
    <xf numFmtId="164" fontId="5" fillId="7" borderId="8" xfId="0" applyNumberFormat="1" applyFont="1" applyFill="1" applyBorder="1" applyAlignment="1">
      <alignment horizontal="center" vertical="center" wrapText="1"/>
    </xf>
    <xf numFmtId="0" fontId="3" fillId="4" borderId="1" xfId="0" applyFont="1" applyFill="1" applyBorder="1" applyAlignment="1">
      <alignment horizontal="center" vertical="center" wrapText="1"/>
    </xf>
    <xf numFmtId="0" fontId="0" fillId="0" borderId="0" xfId="0" applyAlignment="1">
      <alignment horizontal="left"/>
    </xf>
    <xf numFmtId="0" fontId="0" fillId="0" borderId="0" xfId="0" applyAlignment="1"/>
    <xf numFmtId="165" fontId="1" fillId="0" borderId="0" xfId="0" applyNumberFormat="1" applyFon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 fontId="8" fillId="8" borderId="0" xfId="0" applyNumberFormat="1" applyFont="1" applyFill="1" applyAlignment="1">
      <alignment horizontal="center"/>
    </xf>
    <xf numFmtId="3" fontId="0" fillId="0" borderId="9" xfId="0" applyNumberFormat="1" applyBorder="1" applyAlignment="1">
      <alignment horizontal="center" vertical="center" wrapText="1"/>
    </xf>
    <xf numFmtId="0" fontId="10" fillId="0" borderId="0" xfId="0" applyFont="1" applyAlignment="1">
      <alignment horizontal="center"/>
    </xf>
  </cellXfs>
  <cellStyles count="1">
    <cellStyle name="Normal" xfId="0" builtinId="0"/>
  </cellStyles>
  <dxfs count="0"/>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5</xdr:row>
      <xdr:rowOff>171450</xdr:rowOff>
    </xdr:from>
    <xdr:to>
      <xdr:col>19</xdr:col>
      <xdr:colOff>47625</xdr:colOff>
      <xdr:row>43</xdr:row>
      <xdr:rowOff>180975</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47700" y="933450"/>
          <a:ext cx="10982325" cy="724852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38100</xdr:rowOff>
    </xdr:from>
    <xdr:to>
      <xdr:col>18</xdr:col>
      <xdr:colOff>180975</xdr:colOff>
      <xdr:row>41</xdr:row>
      <xdr:rowOff>19050</xdr:rowOff>
    </xdr:to>
    <xdr:pic>
      <xdr:nvPicPr>
        <xdr:cNvPr id="30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609600"/>
          <a:ext cx="11153775" cy="7219950"/>
        </a:xfrm>
        <a:prstGeom prst="rect">
          <a:avLst/>
        </a:prstGeom>
        <a:noFill/>
        <a:ln w="1">
          <a:noFill/>
          <a:miter lim="800000"/>
          <a:headEnd/>
          <a:tailEnd type="none" w="med" len="med"/>
        </a:ln>
        <a:effectLst/>
      </xdr:spPr>
    </xdr:pic>
    <xdr:clientData/>
  </xdr:twoCellAnchor>
  <xdr:twoCellAnchor editAs="oneCell">
    <xdr:from>
      <xdr:col>19</xdr:col>
      <xdr:colOff>0</xdr:colOff>
      <xdr:row>3</xdr:row>
      <xdr:rowOff>0</xdr:rowOff>
    </xdr:from>
    <xdr:to>
      <xdr:col>37</xdr:col>
      <xdr:colOff>161925</xdr:colOff>
      <xdr:row>41</xdr:row>
      <xdr:rowOff>66675</xdr:rowOff>
    </xdr:to>
    <xdr:pic>
      <xdr:nvPicPr>
        <xdr:cNvPr id="30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1582400" y="571500"/>
          <a:ext cx="11134725" cy="73056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40</xdr:row>
      <xdr:rowOff>142875</xdr:rowOff>
    </xdr:from>
    <xdr:to>
      <xdr:col>16</xdr:col>
      <xdr:colOff>311399</xdr:colOff>
      <xdr:row>75</xdr:row>
      <xdr:rowOff>142875</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23825" y="7762875"/>
          <a:ext cx="10084049" cy="6667500"/>
        </a:xfrm>
        <a:prstGeom prst="rect">
          <a:avLst/>
        </a:prstGeom>
        <a:noFill/>
        <a:ln w="1">
          <a:noFill/>
          <a:miter lim="800000"/>
          <a:headEnd/>
          <a:tailEnd type="none" w="med" len="med"/>
        </a:ln>
        <a:effectLst/>
      </xdr:spPr>
    </xdr:pic>
    <xdr:clientData/>
  </xdr:twoCellAnchor>
  <xdr:twoCellAnchor editAs="oneCell">
    <xdr:from>
      <xdr:col>17</xdr:col>
      <xdr:colOff>190500</xdr:colOff>
      <xdr:row>40</xdr:row>
      <xdr:rowOff>28575</xdr:rowOff>
    </xdr:from>
    <xdr:to>
      <xdr:col>35</xdr:col>
      <xdr:colOff>400050</xdr:colOff>
      <xdr:row>78</xdr:row>
      <xdr:rowOff>47625</xdr:rowOff>
    </xdr:to>
    <xdr:pic>
      <xdr:nvPicPr>
        <xdr:cNvPr id="3"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0696575" y="7648575"/>
          <a:ext cx="11182350" cy="7258050"/>
        </a:xfrm>
        <a:prstGeom prst="rect">
          <a:avLst/>
        </a:prstGeom>
        <a:noFill/>
        <a:ln w="1">
          <a:noFill/>
          <a:miter lim="800000"/>
          <a:headEnd/>
          <a:tailEnd type="none" w="med" len="med"/>
        </a:ln>
        <a:effectLst/>
      </xdr:spPr>
    </xdr:pic>
    <xdr:clientData/>
  </xdr:twoCellAnchor>
  <xdr:twoCellAnchor editAs="oneCell">
    <xdr:from>
      <xdr:col>0</xdr:col>
      <xdr:colOff>0</xdr:colOff>
      <xdr:row>1</xdr:row>
      <xdr:rowOff>47624</xdr:rowOff>
    </xdr:from>
    <xdr:to>
      <xdr:col>16</xdr:col>
      <xdr:colOff>419063</xdr:colOff>
      <xdr:row>36</xdr:row>
      <xdr:rowOff>38099</xdr:rowOff>
    </xdr:to>
    <xdr:pic>
      <xdr:nvPicPr>
        <xdr:cNvPr id="4"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238124"/>
          <a:ext cx="10315538" cy="6657975"/>
        </a:xfrm>
        <a:prstGeom prst="rect">
          <a:avLst/>
        </a:prstGeom>
        <a:noFill/>
        <a:ln w="1">
          <a:noFill/>
          <a:miter lim="800000"/>
          <a:headEnd/>
          <a:tailEnd type="none" w="med" len="med"/>
        </a:ln>
        <a:effectLst/>
      </xdr:spPr>
    </xdr:pic>
    <xdr:clientData/>
  </xdr:twoCellAnchor>
  <xdr:twoCellAnchor editAs="oneCell">
    <xdr:from>
      <xdr:col>17</xdr:col>
      <xdr:colOff>219075</xdr:colOff>
      <xdr:row>1</xdr:row>
      <xdr:rowOff>66675</xdr:rowOff>
    </xdr:from>
    <xdr:to>
      <xdr:col>35</xdr:col>
      <xdr:colOff>342900</xdr:colOff>
      <xdr:row>38</xdr:row>
      <xdr:rowOff>147084</xdr:rowOff>
    </xdr:to>
    <xdr:pic>
      <xdr:nvPicPr>
        <xdr:cNvPr id="5"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10725150" y="257175"/>
          <a:ext cx="11096625" cy="7128909"/>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9"/>
  <sheetViews>
    <sheetView tabSelected="1" zoomScale="90" zoomScaleNormal="90" workbookViewId="0">
      <selection activeCell="E19" sqref="E19"/>
    </sheetView>
  </sheetViews>
  <sheetFormatPr defaultRowHeight="15" x14ac:dyDescent="0.25"/>
  <cols>
    <col min="1" max="1" width="22.42578125" customWidth="1"/>
    <col min="2" max="2" width="12.28515625" customWidth="1"/>
    <col min="3" max="3" width="11" customWidth="1"/>
    <col min="4" max="4" width="11.28515625" customWidth="1"/>
    <col min="5" max="5" width="12.5703125" customWidth="1"/>
    <col min="6" max="6" width="12.7109375" customWidth="1"/>
    <col min="7" max="7" width="13.7109375" customWidth="1"/>
    <col min="8" max="8" width="12.28515625" customWidth="1"/>
    <col min="9" max="10" width="12.140625" customWidth="1"/>
    <col min="11" max="11" width="10.85546875" customWidth="1"/>
    <col min="12" max="12" width="11.28515625" customWidth="1"/>
    <col min="13" max="13" width="9.42578125" customWidth="1"/>
    <col min="14" max="14" width="10.28515625" customWidth="1"/>
    <col min="15" max="15" width="13.5703125" customWidth="1"/>
    <col min="16" max="16" width="19.28515625" customWidth="1"/>
    <col min="18" max="18" width="11.5703125" bestFit="1" customWidth="1"/>
  </cols>
  <sheetData>
    <row r="1" spans="1:20" ht="21" x14ac:dyDescent="0.35">
      <c r="A1" s="1" t="s">
        <v>140</v>
      </c>
    </row>
    <row r="2" spans="1:20" ht="21" x14ac:dyDescent="0.35">
      <c r="A2" s="1" t="s">
        <v>10</v>
      </c>
    </row>
    <row r="3" spans="1:20" ht="8.25" customHeight="1" x14ac:dyDescent="0.3">
      <c r="A3" s="2"/>
    </row>
    <row r="4" spans="1:20" s="7" customFormat="1" ht="76.5" customHeight="1" x14ac:dyDescent="0.25">
      <c r="A4" s="3" t="s">
        <v>11</v>
      </c>
      <c r="B4" s="37" t="s">
        <v>0</v>
      </c>
      <c r="C4" s="5" t="s">
        <v>17</v>
      </c>
      <c r="D4" s="37" t="s">
        <v>18</v>
      </c>
      <c r="E4" s="5" t="s">
        <v>1</v>
      </c>
      <c r="F4" s="6" t="s">
        <v>115</v>
      </c>
      <c r="G4" s="4" t="s">
        <v>2</v>
      </c>
      <c r="H4" s="5" t="s">
        <v>3</v>
      </c>
      <c r="I4" s="4" t="s">
        <v>15</v>
      </c>
      <c r="J4" s="5" t="s">
        <v>4</v>
      </c>
      <c r="K4" s="4" t="s">
        <v>5</v>
      </c>
      <c r="L4" s="5" t="s">
        <v>6</v>
      </c>
      <c r="M4" s="29" t="s">
        <v>7</v>
      </c>
      <c r="N4" s="5" t="s">
        <v>8</v>
      </c>
      <c r="O4" s="34" t="s">
        <v>54</v>
      </c>
      <c r="P4" s="43" t="s">
        <v>47</v>
      </c>
      <c r="R4"/>
      <c r="S4"/>
      <c r="T4"/>
    </row>
    <row r="5" spans="1:20" ht="45" x14ac:dyDescent="0.25">
      <c r="A5" s="8" t="s">
        <v>12</v>
      </c>
      <c r="B5" s="38">
        <v>7000</v>
      </c>
      <c r="C5" s="10" t="s">
        <v>14</v>
      </c>
      <c r="D5" s="41">
        <v>4.0000000000000001E-3</v>
      </c>
      <c r="E5" s="10" t="s">
        <v>14</v>
      </c>
      <c r="F5" s="11">
        <v>200</v>
      </c>
      <c r="G5" s="9">
        <v>30</v>
      </c>
      <c r="H5" s="12">
        <f>F5*G5</f>
        <v>6000</v>
      </c>
      <c r="I5" s="13" t="s">
        <v>16</v>
      </c>
      <c r="J5" s="10" t="s">
        <v>9</v>
      </c>
      <c r="K5" s="14">
        <f>B5*D5*H5</f>
        <v>168000</v>
      </c>
      <c r="L5" s="10" t="s">
        <v>9</v>
      </c>
      <c r="M5" s="30">
        <f>K5</f>
        <v>168000</v>
      </c>
      <c r="N5" s="15">
        <f>M5/(24*60*60)</f>
        <v>1.9444444444444444</v>
      </c>
      <c r="O5" s="32">
        <v>11</v>
      </c>
      <c r="P5" s="35">
        <f>M5*O5*B45*B46</f>
        <v>52.329532502016001</v>
      </c>
      <c r="Q5" s="16"/>
    </row>
    <row r="6" spans="1:20" ht="66.75" customHeight="1" x14ac:dyDescent="0.25">
      <c r="A6" s="17" t="s">
        <v>13</v>
      </c>
      <c r="B6" s="39">
        <v>7000</v>
      </c>
      <c r="C6" s="19" t="s">
        <v>14</v>
      </c>
      <c r="D6" s="42">
        <v>6.8999999999999999E-3</v>
      </c>
      <c r="E6" s="19" t="s">
        <v>14</v>
      </c>
      <c r="F6" s="20">
        <v>500</v>
      </c>
      <c r="G6" s="18">
        <f>G5</f>
        <v>30</v>
      </c>
      <c r="H6" s="21">
        <f>F6*G6</f>
        <v>15000</v>
      </c>
      <c r="I6" s="24" t="s">
        <v>16</v>
      </c>
      <c r="J6" s="25" t="s">
        <v>9</v>
      </c>
      <c r="K6" s="22">
        <f>B6*D6*H6</f>
        <v>724500</v>
      </c>
      <c r="L6" s="50" t="s">
        <v>9</v>
      </c>
      <c r="M6" s="31">
        <f>K6</f>
        <v>724500</v>
      </c>
      <c r="N6" s="23">
        <f>M6/(24*60*60)</f>
        <v>8.3854166666666661</v>
      </c>
      <c r="O6" s="33">
        <v>2.8</v>
      </c>
      <c r="P6" s="36">
        <f>M6*O6*B45*B46</f>
        <v>57.443554996531191</v>
      </c>
      <c r="R6" s="26"/>
      <c r="S6" s="27"/>
    </row>
    <row r="8" spans="1:20" x14ac:dyDescent="0.25">
      <c r="A8" t="s">
        <v>35</v>
      </c>
      <c r="M8" s="26" t="s">
        <v>109</v>
      </c>
      <c r="N8" s="46">
        <f>N5/F5</f>
        <v>9.7222222222222224E-3</v>
      </c>
      <c r="O8" t="s">
        <v>110</v>
      </c>
      <c r="P8" t="s">
        <v>112</v>
      </c>
    </row>
    <row r="9" spans="1:20" ht="17.25" x14ac:dyDescent="0.25">
      <c r="A9" t="s">
        <v>117</v>
      </c>
      <c r="M9" s="26" t="s">
        <v>109</v>
      </c>
      <c r="N9" s="46">
        <f>N6/F6</f>
        <v>1.6770833333333332E-2</v>
      </c>
      <c r="O9" t="s">
        <v>111</v>
      </c>
      <c r="P9" t="s">
        <v>113</v>
      </c>
    </row>
    <row r="10" spans="1:20" ht="17.25" x14ac:dyDescent="0.25">
      <c r="A10" t="s">
        <v>118</v>
      </c>
      <c r="M10" s="26"/>
      <c r="N10" s="46"/>
    </row>
    <row r="11" spans="1:20" x14ac:dyDescent="0.25">
      <c r="A11" t="s">
        <v>39</v>
      </c>
    </row>
    <row r="12" spans="1:20" x14ac:dyDescent="0.25">
      <c r="A12" t="s">
        <v>42</v>
      </c>
    </row>
    <row r="13" spans="1:20" x14ac:dyDescent="0.25">
      <c r="A13" t="s">
        <v>28</v>
      </c>
    </row>
    <row r="14" spans="1:20" x14ac:dyDescent="0.25">
      <c r="A14" t="s">
        <v>29</v>
      </c>
    </row>
    <row r="15" spans="1:20" x14ac:dyDescent="0.25">
      <c r="A15" t="s">
        <v>30</v>
      </c>
    </row>
    <row r="16" spans="1:20" ht="6" customHeight="1" x14ac:dyDescent="0.25"/>
    <row r="17" spans="1:1" ht="15.75" x14ac:dyDescent="0.25">
      <c r="A17" t="s">
        <v>45</v>
      </c>
    </row>
    <row r="18" spans="1:1" x14ac:dyDescent="0.25">
      <c r="A18" t="s">
        <v>31</v>
      </c>
    </row>
    <row r="19" spans="1:1" ht="6" customHeight="1" x14ac:dyDescent="0.25"/>
    <row r="20" spans="1:1" x14ac:dyDescent="0.25">
      <c r="A20" t="s">
        <v>43</v>
      </c>
    </row>
    <row r="21" spans="1:1" x14ac:dyDescent="0.25">
      <c r="A21" t="s">
        <v>32</v>
      </c>
    </row>
    <row r="22" spans="1:1" x14ac:dyDescent="0.25">
      <c r="A22" t="s">
        <v>33</v>
      </c>
    </row>
    <row r="24" spans="1:1" ht="15.75" x14ac:dyDescent="0.25">
      <c r="A24" t="s">
        <v>48</v>
      </c>
    </row>
    <row r="25" spans="1:1" ht="15.75" x14ac:dyDescent="0.25">
      <c r="A25" t="s">
        <v>46</v>
      </c>
    </row>
    <row r="26" spans="1:1" x14ac:dyDescent="0.25">
      <c r="A26" t="s">
        <v>41</v>
      </c>
    </row>
    <row r="27" spans="1:1" x14ac:dyDescent="0.25">
      <c r="A27" t="s">
        <v>34</v>
      </c>
    </row>
    <row r="28" spans="1:1" ht="9.75" customHeight="1" x14ac:dyDescent="0.25"/>
    <row r="29" spans="1:1" x14ac:dyDescent="0.25">
      <c r="A29" t="s">
        <v>44</v>
      </c>
    </row>
    <row r="30" spans="1:1" x14ac:dyDescent="0.25">
      <c r="A30" t="s">
        <v>36</v>
      </c>
    </row>
    <row r="31" spans="1:1" x14ac:dyDescent="0.25">
      <c r="A31" t="s">
        <v>37</v>
      </c>
    </row>
    <row r="32" spans="1:1" x14ac:dyDescent="0.25">
      <c r="A32" t="s">
        <v>38</v>
      </c>
    </row>
    <row r="33" spans="1:4" ht="9.75" customHeight="1" x14ac:dyDescent="0.25"/>
    <row r="34" spans="1:4" x14ac:dyDescent="0.25">
      <c r="A34" t="s">
        <v>55</v>
      </c>
    </row>
    <row r="35" spans="1:4" ht="6.75" customHeight="1" x14ac:dyDescent="0.25"/>
    <row r="36" spans="1:4" x14ac:dyDescent="0.25">
      <c r="A36" t="s">
        <v>56</v>
      </c>
    </row>
    <row r="37" spans="1:4" x14ac:dyDescent="0.25">
      <c r="A37" t="s">
        <v>57</v>
      </c>
    </row>
    <row r="38" spans="1:4" x14ac:dyDescent="0.25">
      <c r="A38" t="s">
        <v>58</v>
      </c>
    </row>
    <row r="39" spans="1:4" ht="6.75" customHeight="1" x14ac:dyDescent="0.25"/>
    <row r="40" spans="1:4" x14ac:dyDescent="0.25">
      <c r="A40" s="40" t="s">
        <v>23</v>
      </c>
    </row>
    <row r="41" spans="1:4" x14ac:dyDescent="0.25">
      <c r="B41">
        <v>240</v>
      </c>
      <c r="C41" t="s">
        <v>19</v>
      </c>
      <c r="D41" t="s">
        <v>20</v>
      </c>
    </row>
    <row r="42" spans="1:4" x14ac:dyDescent="0.25">
      <c r="B42">
        <v>160</v>
      </c>
      <c r="C42" t="s">
        <v>19</v>
      </c>
      <c r="D42" t="s">
        <v>21</v>
      </c>
    </row>
    <row r="43" spans="1:4" ht="8.25" customHeight="1" x14ac:dyDescent="0.25"/>
    <row r="44" spans="1:4" x14ac:dyDescent="0.25">
      <c r="A44" s="40" t="s">
        <v>22</v>
      </c>
    </row>
    <row r="45" spans="1:4" x14ac:dyDescent="0.25">
      <c r="A45" s="26" t="s">
        <v>24</v>
      </c>
      <c r="B45" s="16">
        <v>9.9999999999999995E-7</v>
      </c>
      <c r="C45" t="s">
        <v>25</v>
      </c>
    </row>
    <row r="46" spans="1:4" x14ac:dyDescent="0.25">
      <c r="A46" s="26" t="s">
        <v>26</v>
      </c>
      <c r="B46" s="28">
        <f>28.316846592</f>
        <v>28.316846592000001</v>
      </c>
      <c r="C46" t="s">
        <v>27</v>
      </c>
    </row>
    <row r="47" spans="1:4" ht="7.5" customHeight="1" x14ac:dyDescent="0.25"/>
    <row r="48" spans="1:4" x14ac:dyDescent="0.25">
      <c r="A48" t="s">
        <v>40</v>
      </c>
    </row>
    <row r="50" spans="1:1" x14ac:dyDescent="0.25">
      <c r="A50" t="s">
        <v>93</v>
      </c>
    </row>
    <row r="51" spans="1:1" x14ac:dyDescent="0.25">
      <c r="A51" t="s">
        <v>92</v>
      </c>
    </row>
    <row r="52" spans="1:1" x14ac:dyDescent="0.25">
      <c r="A52" t="s">
        <v>116</v>
      </c>
    </row>
    <row r="53" spans="1:1" x14ac:dyDescent="0.25">
      <c r="A53" t="s">
        <v>91</v>
      </c>
    </row>
    <row r="54" spans="1:1" x14ac:dyDescent="0.25">
      <c r="A54" t="s">
        <v>94</v>
      </c>
    </row>
    <row r="55" spans="1:1" x14ac:dyDescent="0.25">
      <c r="A55" t="s">
        <v>95</v>
      </c>
    </row>
    <row r="56" spans="1:1" x14ac:dyDescent="0.25">
      <c r="A56" t="s">
        <v>96</v>
      </c>
    </row>
    <row r="57" spans="1:1" x14ac:dyDescent="0.25">
      <c r="A57" t="s">
        <v>97</v>
      </c>
    </row>
    <row r="58" spans="1:1" x14ac:dyDescent="0.25">
      <c r="A58" t="s">
        <v>122</v>
      </c>
    </row>
    <row r="59" spans="1:1" x14ac:dyDescent="0.25">
      <c r="A59" t="s">
        <v>121</v>
      </c>
    </row>
  </sheetData>
  <pageMargins left="0.7" right="0.7" top="0.75" bottom="0.75" header="0.3" footer="0.3"/>
  <pageSetup paperSize="3" scale="46"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26"/>
  <sheetViews>
    <sheetView zoomScale="90" zoomScaleNormal="90" workbookViewId="0">
      <selection activeCell="E34" sqref="E34"/>
    </sheetView>
  </sheetViews>
  <sheetFormatPr defaultRowHeight="15" x14ac:dyDescent="0.25"/>
  <cols>
    <col min="1" max="1" width="14" customWidth="1"/>
    <col min="2" max="2" width="4.140625" customWidth="1"/>
    <col min="3" max="3" width="16.85546875" customWidth="1"/>
    <col min="4" max="4" width="74.85546875" customWidth="1"/>
    <col min="5" max="5" width="16.7109375" bestFit="1" customWidth="1"/>
  </cols>
  <sheetData>
    <row r="1" spans="1:7" ht="21" x14ac:dyDescent="0.35">
      <c r="A1" s="1" t="s">
        <v>141</v>
      </c>
    </row>
    <row r="3" spans="1:7" x14ac:dyDescent="0.25">
      <c r="A3" s="40" t="s">
        <v>119</v>
      </c>
    </row>
    <row r="4" spans="1:7" ht="18.75" x14ac:dyDescent="0.3">
      <c r="D4" s="26" t="s">
        <v>120</v>
      </c>
      <c r="E4" s="51">
        <v>0.01</v>
      </c>
      <c r="F4" t="s">
        <v>142</v>
      </c>
    </row>
    <row r="5" spans="1:7" x14ac:dyDescent="0.25">
      <c r="D5" s="26" t="s">
        <v>124</v>
      </c>
      <c r="E5" s="47">
        <v>3000</v>
      </c>
      <c r="F5" t="s">
        <v>125</v>
      </c>
    </row>
    <row r="6" spans="1:7" x14ac:dyDescent="0.25">
      <c r="D6" s="26" t="s">
        <v>132</v>
      </c>
      <c r="E6" s="16">
        <v>1.4</v>
      </c>
      <c r="F6" t="s">
        <v>126</v>
      </c>
      <c r="G6" t="s">
        <v>127</v>
      </c>
    </row>
    <row r="7" spans="1:7" x14ac:dyDescent="0.25">
      <c r="D7" s="26" t="s">
        <v>134</v>
      </c>
      <c r="E7" s="16">
        <v>0.38400000000000001</v>
      </c>
      <c r="F7" t="s">
        <v>126</v>
      </c>
      <c r="G7" t="s">
        <v>135</v>
      </c>
    </row>
    <row r="8" spans="1:7" x14ac:dyDescent="0.25">
      <c r="D8" s="26" t="s">
        <v>138</v>
      </c>
      <c r="E8" s="16">
        <v>0.1</v>
      </c>
      <c r="F8" t="s">
        <v>126</v>
      </c>
      <c r="G8" t="s">
        <v>135</v>
      </c>
    </row>
    <row r="9" spans="1:7" x14ac:dyDescent="0.25">
      <c r="D9" s="26" t="s">
        <v>136</v>
      </c>
      <c r="E9" s="47">
        <f>1.1*5280</f>
        <v>5808.0000000000009</v>
      </c>
      <c r="F9" t="s">
        <v>125</v>
      </c>
    </row>
    <row r="10" spans="1:7" x14ac:dyDescent="0.25">
      <c r="D10" s="26"/>
      <c r="E10" s="16"/>
    </row>
    <row r="11" spans="1:7" x14ac:dyDescent="0.25">
      <c r="A11" s="40" t="s">
        <v>137</v>
      </c>
      <c r="E11" s="16"/>
    </row>
    <row r="12" spans="1:7" x14ac:dyDescent="0.25">
      <c r="D12" s="26" t="s">
        <v>139</v>
      </c>
      <c r="E12" s="48">
        <f>E4*E9*E7*'mass-loading_Kaiser plume'!B45*'mass-loading_Kaiser plume'!B46*60*60*24</f>
        <v>54.565289351222148</v>
      </c>
      <c r="F12" t="s">
        <v>19</v>
      </c>
      <c r="G12" t="s">
        <v>130</v>
      </c>
    </row>
    <row r="13" spans="1:7" x14ac:dyDescent="0.25">
      <c r="D13" s="26" t="s">
        <v>128</v>
      </c>
      <c r="E13" s="48">
        <f>AVERAGE('mass-loading_Kaiser plume'!P5,'mass-loading_Kaiser plume'!P6)</f>
        <v>54.886543749273599</v>
      </c>
      <c r="F13" t="s">
        <v>19</v>
      </c>
      <c r="G13" t="s">
        <v>129</v>
      </c>
    </row>
    <row r="14" spans="1:7" x14ac:dyDescent="0.25">
      <c r="D14" s="26" t="s">
        <v>133</v>
      </c>
      <c r="E14" s="49">
        <f>E12+E13</f>
        <v>109.45183310049575</v>
      </c>
      <c r="F14" t="s">
        <v>19</v>
      </c>
      <c r="G14" t="s">
        <v>131</v>
      </c>
    </row>
    <row r="17" spans="1:3" ht="18.75" x14ac:dyDescent="0.3">
      <c r="A17" t="s">
        <v>143</v>
      </c>
      <c r="B17" t="s">
        <v>51</v>
      </c>
    </row>
    <row r="18" spans="1:3" x14ac:dyDescent="0.25">
      <c r="A18" t="s">
        <v>98</v>
      </c>
    </row>
    <row r="19" spans="1:3" x14ac:dyDescent="0.25">
      <c r="B19" t="s">
        <v>99</v>
      </c>
    </row>
    <row r="20" spans="1:3" x14ac:dyDescent="0.25">
      <c r="B20" t="s">
        <v>100</v>
      </c>
    </row>
    <row r="21" spans="1:3" ht="18.75" x14ac:dyDescent="0.3">
      <c r="B21" s="26" t="s">
        <v>101</v>
      </c>
      <c r="C21" t="s">
        <v>114</v>
      </c>
    </row>
    <row r="22" spans="1:3" x14ac:dyDescent="0.25">
      <c r="B22" s="26" t="s">
        <v>102</v>
      </c>
      <c r="C22" t="s">
        <v>103</v>
      </c>
    </row>
    <row r="23" spans="1:3" x14ac:dyDescent="0.25">
      <c r="B23" s="26" t="s">
        <v>104</v>
      </c>
      <c r="C23" t="s">
        <v>105</v>
      </c>
    </row>
    <row r="24" spans="1:3" x14ac:dyDescent="0.25">
      <c r="C24" t="s">
        <v>106</v>
      </c>
    </row>
    <row r="25" spans="1:3" x14ac:dyDescent="0.25">
      <c r="B25" t="s">
        <v>107</v>
      </c>
    </row>
    <row r="26" spans="1:3" x14ac:dyDescent="0.25">
      <c r="B26" t="s">
        <v>108</v>
      </c>
    </row>
  </sheetData>
  <pageMargins left="0.7" right="0.7" top="0.75" bottom="0.75" header="0.3" footer="0.3"/>
  <pageSetup paperSize="17" scale="86" orientation="landscape" copies="2"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A4" sqref="A4"/>
    </sheetView>
  </sheetViews>
  <sheetFormatPr defaultRowHeight="15" x14ac:dyDescent="0.25"/>
  <sheetData>
    <row r="1" spans="1:2" x14ac:dyDescent="0.25">
      <c r="A1" t="s">
        <v>49</v>
      </c>
    </row>
    <row r="2" spans="1:2" x14ac:dyDescent="0.25">
      <c r="A2" t="s">
        <v>53</v>
      </c>
    </row>
    <row r="3" spans="1:2" x14ac:dyDescent="0.25">
      <c r="A3" t="s">
        <v>50</v>
      </c>
      <c r="B3" t="s">
        <v>51</v>
      </c>
    </row>
    <row r="4" spans="1:2" x14ac:dyDescent="0.25">
      <c r="A4" t="s">
        <v>123</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B2" sqref="B2"/>
    </sheetView>
  </sheetViews>
  <sheetFormatPr defaultRowHeight="15" x14ac:dyDescent="0.25"/>
  <sheetData>
    <row r="1" spans="1:2" x14ac:dyDescent="0.25">
      <c r="A1" t="s">
        <v>52</v>
      </c>
    </row>
    <row r="2" spans="1:2" x14ac:dyDescent="0.25">
      <c r="A2" t="s">
        <v>50</v>
      </c>
      <c r="B2" t="s">
        <v>51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workbookViewId="0">
      <selection activeCell="J14" sqref="J14"/>
    </sheetView>
  </sheetViews>
  <sheetFormatPr defaultRowHeight="15" x14ac:dyDescent="0.25"/>
  <cols>
    <col min="1" max="1" width="11.28515625" customWidth="1"/>
  </cols>
  <sheetData>
    <row r="1" spans="1:2" x14ac:dyDescent="0.25">
      <c r="A1" t="s">
        <v>59</v>
      </c>
      <c r="B1" t="s">
        <v>51</v>
      </c>
    </row>
    <row r="3" spans="1:2" x14ac:dyDescent="0.25">
      <c r="A3" t="s">
        <v>60</v>
      </c>
    </row>
    <row r="5" spans="1:2" x14ac:dyDescent="0.25">
      <c r="A5" s="44" t="s">
        <v>61</v>
      </c>
    </row>
    <row r="7" spans="1:2" x14ac:dyDescent="0.25">
      <c r="A7" t="s">
        <v>62</v>
      </c>
    </row>
    <row r="8" spans="1:2" x14ac:dyDescent="0.25">
      <c r="B8" t="s">
        <v>63</v>
      </c>
    </row>
    <row r="9" spans="1:2" x14ac:dyDescent="0.25">
      <c r="B9" t="s">
        <v>64</v>
      </c>
    </row>
    <row r="10" spans="1:2" x14ac:dyDescent="0.25">
      <c r="B10" t="s">
        <v>65</v>
      </c>
    </row>
    <row r="11" spans="1:2" x14ac:dyDescent="0.25">
      <c r="B11" t="s">
        <v>66</v>
      </c>
    </row>
    <row r="13" spans="1:2" x14ac:dyDescent="0.25">
      <c r="A13" t="s">
        <v>69</v>
      </c>
      <c r="B13" t="s">
        <v>67</v>
      </c>
    </row>
    <row r="14" spans="1:2" x14ac:dyDescent="0.25">
      <c r="B14" t="s">
        <v>68</v>
      </c>
    </row>
    <row r="16" spans="1:2" x14ac:dyDescent="0.25">
      <c r="A16" t="s">
        <v>70</v>
      </c>
      <c r="B16" t="s">
        <v>71</v>
      </c>
    </row>
    <row r="17" spans="1:2" x14ac:dyDescent="0.25">
      <c r="B17" t="s">
        <v>72</v>
      </c>
    </row>
    <row r="19" spans="1:2" x14ac:dyDescent="0.25">
      <c r="A19" s="45" t="s">
        <v>77</v>
      </c>
    </row>
    <row r="20" spans="1:2" x14ac:dyDescent="0.25">
      <c r="B20" t="s">
        <v>73</v>
      </c>
    </row>
    <row r="21" spans="1:2" x14ac:dyDescent="0.25">
      <c r="B21" t="s">
        <v>74</v>
      </c>
    </row>
    <row r="22" spans="1:2" x14ac:dyDescent="0.25">
      <c r="B22" t="s">
        <v>75</v>
      </c>
    </row>
    <row r="23" spans="1:2" x14ac:dyDescent="0.25">
      <c r="B23" t="s">
        <v>76</v>
      </c>
    </row>
    <row r="24" spans="1:2" x14ac:dyDescent="0.25">
      <c r="B24" t="s">
        <v>78</v>
      </c>
    </row>
    <row r="25" spans="1:2" x14ac:dyDescent="0.25">
      <c r="B25" t="s">
        <v>79</v>
      </c>
    </row>
    <row r="26" spans="1:2" x14ac:dyDescent="0.25">
      <c r="B26" t="s">
        <v>80</v>
      </c>
    </row>
    <row r="27" spans="1:2" x14ac:dyDescent="0.25">
      <c r="B27" t="s">
        <v>81</v>
      </c>
    </row>
    <row r="28" spans="1:2" x14ac:dyDescent="0.25">
      <c r="B28" t="s">
        <v>82</v>
      </c>
    </row>
    <row r="29" spans="1:2" x14ac:dyDescent="0.25">
      <c r="B29" t="s">
        <v>83</v>
      </c>
    </row>
    <row r="30" spans="1:2" x14ac:dyDescent="0.25">
      <c r="B30" s="45" t="s">
        <v>84</v>
      </c>
    </row>
    <row r="31" spans="1:2" x14ac:dyDescent="0.25">
      <c r="B31" t="s">
        <v>85</v>
      </c>
    </row>
    <row r="33" spans="1:2" x14ac:dyDescent="0.25">
      <c r="A33" t="s">
        <v>86</v>
      </c>
      <c r="B33" t="s">
        <v>87</v>
      </c>
    </row>
    <row r="34" spans="1:2" x14ac:dyDescent="0.25">
      <c r="B34" t="s">
        <v>88</v>
      </c>
    </row>
    <row r="36" spans="1:2" x14ac:dyDescent="0.25">
      <c r="A36" t="s">
        <v>89</v>
      </c>
      <c r="B36" t="s">
        <v>90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workbookViewId="0">
      <selection sqref="A1:B1"/>
    </sheetView>
  </sheetViews>
  <sheetFormatPr defaultRowHeight="15" x14ac:dyDescent="0.25"/>
  <cols>
    <col min="1" max="1" width="11.28515625" customWidth="1"/>
  </cols>
  <sheetData>
    <row r="1" spans="1:2" x14ac:dyDescent="0.25">
      <c r="A1" t="s">
        <v>59</v>
      </c>
      <c r="B1" t="s">
        <v>51</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mass-loading_Kaiser plume</vt:lpstr>
      <vt:lpstr>mass-loading_Background</vt:lpstr>
      <vt:lpstr>regional-geologic profile</vt:lpstr>
      <vt:lpstr>local_geologic -profiles</vt:lpstr>
      <vt:lpstr>PCBs-in GW - text</vt:lpstr>
      <vt:lpstr>PCBs-in GW - figures</vt:lpstr>
    </vt:vector>
  </TitlesOfParts>
  <Company>LimnoTech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Joyce Dunkin</dc:creator>
  <cp:lastModifiedBy>Page, Chris</cp:lastModifiedBy>
  <cp:lastPrinted>2015-06-01T18:25:43Z</cp:lastPrinted>
  <dcterms:created xsi:type="dcterms:W3CDTF">2015-05-15T16:49:41Z</dcterms:created>
  <dcterms:modified xsi:type="dcterms:W3CDTF">2016-08-02T16:51:01Z</dcterms:modified>
</cp:coreProperties>
</file>